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drawings/charts/chart3.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Override PartName="/xl/tables/table1.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ables/table2.xml" ContentType="application/vnd.openxmlformats-officedocument.spreadsheetml.table+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ables/table3.xml" ContentType="application/vnd.openxmlformats-officedocument.spreadsheetml.table+xml"/>
  <Override PartName="/xl/worksheets/sheet23.xml" ContentType="application/vnd.openxmlformats-officedocument.spreadsheetml.worksheet+xml"/>
  <Override PartName="/xl/tables/table4.xml" ContentType="application/vnd.openxmlformats-officedocument.spreadsheetml.table+xml"/>
  <Override PartName="/xl/worksheets/sheet24.xml" ContentType="application/vnd.openxmlformats-officedocument.spreadsheetml.worksheet+xml"/>
  <Override PartName="/xl/worksheets/sheet25.xml" ContentType="application/vnd.openxmlformats-officedocument.spreadsheetml.worksheet+xml"/>
  <Override PartName="/xl/tables/table5.xml" ContentType="application/vnd.openxmlformats-officedocument.spreadsheetml.table+xml"/>
  <Override PartName="/xl/worksheets/sheet26.xml" ContentType="application/vnd.openxmlformats-officedocument.spreadsheetml.worksheet+xml"/>
  <Override PartName="/xl/worksheets/sheet27.xml" ContentType="application/vnd.openxmlformats-officedocument.spreadsheetml.worksheet+xml"/>
  <Override PartName="/xl/tables/table6.xml" ContentType="application/vnd.openxmlformats-officedocument.spreadsheetml.table+xml"/>
  <Override PartName="/xl/worksheets/sheet28.xml" ContentType="application/vnd.openxmlformats-officedocument.spreadsheetml.worksheet+xml"/>
  <Override PartName="/xl/worksheets/sheet29.xml" ContentType="application/vnd.openxmlformats-officedocument.spreadsheetml.worksheet+xml"/>
  <Override PartName="/xl/tables/table7.xml" ContentType="application/vnd.openxmlformats-officedocument.spreadsheetml.table+xml"/>
  <Override PartName="/xl/worksheets/sheet30.xml" ContentType="application/vnd.openxmlformats-officedocument.spreadsheetml.worksheet+xml"/>
  <Override PartName="/xl/tables/table8.xml" ContentType="application/vnd.openxmlformats-officedocument.spreadsheetml.table+xml"/>
  <Override PartName="/xl/worksheets/sheet31.xml" ContentType="application/vnd.openxmlformats-officedocument.spreadsheetml.worksheet+xml"/>
  <Override PartName="/xl/tables/table9.xml" ContentType="application/vnd.openxmlformats-officedocument.spreadsheetml.table+xml"/>
  <Override PartName="/xl/worksheets/sheet32.xml" ContentType="application/vnd.openxmlformats-officedocument.spreadsheetml.worksheet+xml"/>
  <Override PartName="/xl/tables/table10.xml" ContentType="application/vnd.openxmlformats-officedocument.spreadsheetml.table+xml"/>
  <Override PartName="/xl/worksheets/sheet33.xml" ContentType="application/vnd.openxmlformats-officedocument.spreadsheetml.worksheet+xml"/>
  <Override PartName="/xl/tables/table11.xml" ContentType="application/vnd.openxmlformats-officedocument.spreadsheetml.table+xml"/>
  <Override PartName="/xl/worksheets/sheet34.xml" ContentType="application/vnd.openxmlformats-officedocument.spreadsheetml.worksheet+xml"/>
  <Override PartName="/xl/tables/table12.xml" ContentType="application/vnd.openxmlformats-officedocument.spreadsheetml.table+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ables/table13.xml" ContentType="application/vnd.openxmlformats-officedocument.spreadsheetml.table+xml"/>
  <Override PartName="/xl/worksheets/sheet47.xml" ContentType="application/vnd.openxmlformats-officedocument.spreadsheetml.worksheet+xml"/>
  <Override PartName="/xl/tables/table14.xml" ContentType="application/vnd.openxmlformats-officedocument.spreadsheetml.table+xml"/>
  <Override PartName="/xl/worksheets/sheet48.xml" ContentType="application/vnd.openxmlformats-officedocument.spreadsheetml.worksheet+xml"/>
  <Override PartName="/xl/tables/table15.xml" ContentType="application/vnd.openxmlformats-officedocument.spreadsheetml.table+xml"/>
  <Override PartName="/xl/worksheets/sheet49.xml" ContentType="application/vnd.openxmlformats-officedocument.spreadsheetml.worksheet+xml"/>
  <Override PartName="/xl/worksheets/sheet50.xml" ContentType="application/vnd.openxmlformats-officedocument.spreadsheetml.worksheet+xml"/>
  <Override PartName="/xl/tables/table16.xml" ContentType="application/vnd.openxmlformats-officedocument.spreadsheetml.table+xml"/>
  <Override PartName="/xl/worksheets/sheet51.xml" ContentType="application/vnd.openxmlformats-officedocument.spreadsheetml.worksheet+xml"/>
  <Override PartName="/xl/tables/table17.xml" ContentType="application/vnd.openxmlformats-officedocument.spreadsheetml.table+xml"/>
  <Override PartName="/xl/worksheets/sheet52.xml" ContentType="application/vnd.openxmlformats-officedocument.spreadsheetml.worksheet+xml"/>
  <Override PartName="/xl/tables/table18.xml" ContentType="application/vnd.openxmlformats-officedocument.spreadsheetml.table+xml"/>
  <Override PartName="/xl/worksheets/sheet53.xml" ContentType="application/vnd.openxmlformats-officedocument.spreadsheetml.worksheet+xml"/>
  <Override PartName="/xl/tables/table19.xml" ContentType="application/vnd.openxmlformats-officedocument.spreadsheetml.table+xml"/>
  <Override PartName="/xl/worksheets/sheet54.xml" ContentType="application/vnd.openxmlformats-officedocument.spreadsheetml.worksheet+xml"/>
  <Override PartName="/xl/worksheets/sheet55.xml" ContentType="application/vnd.openxmlformats-officedocument.spreadsheetml.worksheet+xml"/>
  <Override PartName="/xl/tables/table20.xml" ContentType="application/vnd.openxmlformats-officedocument.spreadsheetml.table+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ables/table21.xml" ContentType="application/vnd.openxmlformats-officedocument.spreadsheetml.table+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ables/table22.xml" ContentType="application/vnd.openxmlformats-officedocument.spreadsheetml.table+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ables/table23.xml" ContentType="application/vnd.openxmlformats-officedocument.spreadsheetml.table+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tables/table24.xml" ContentType="application/vnd.openxmlformats-officedocument.spreadsheetml.table+xml"/>
  <Override PartName="/xl/worksheets/sheet72.xml" ContentType="application/vnd.openxmlformats-officedocument.spreadsheetml.worksheet+xml"/>
  <Override PartName="/xl/tables/table25.xml" ContentType="application/vnd.openxmlformats-officedocument.spreadsheetml.table+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5c9f039d03040e8" /></Relationships>
</file>

<file path=xl/workbook.xml><?xml version="1.0" encoding="utf-8"?>
<x:workbook xmlns:x="http://schemas.openxmlformats.org/spreadsheetml/2006/main">
  <x:sheets>
    <x:sheet xmlns:r="http://schemas.openxmlformats.org/officeDocument/2006/relationships" name="00 Start" sheetId="1" r:id="R3fee733ed9ab426c"/>
    <x:sheet xmlns:r="http://schemas.openxmlformats.org/officeDocument/2006/relationships" name="01 Setup" sheetId="2" r:id="Rb02ecd82b88d4410"/>
    <x:sheet xmlns:r="http://schemas.openxmlformats.org/officeDocument/2006/relationships" name="02 Dashboard" sheetId="3" r:id="Rf4dd9d78b5f6465e"/>
    <x:sheet xmlns:r="http://schemas.openxmlformats.org/officeDocument/2006/relationships" name="03 Gates" sheetId="4" r:id="R51d9d57e4e9c4298"/>
    <x:sheet xmlns:r="http://schemas.openxmlformats.org/officeDocument/2006/relationships" name="04 Tool Index" sheetId="5" r:id="R66dbc33a5a874bd2"/>
    <x:sheet xmlns:r="http://schemas.openxmlformats.org/officeDocument/2006/relationships" name="05 Source Map" sheetId="6" r:id="Rd9e2662b10e941ea"/>
    <x:sheet xmlns:r="http://schemas.openxmlformats.org/officeDocument/2006/relationships" name="06 Lists" sheetId="7" r:id="Rf04ee2ff397a41d3"/>
    <x:sheet xmlns:r="http://schemas.openxmlformats.org/officeDocument/2006/relationships" name="A1 Project Brief" sheetId="8" r:id="R4474ec35b4114d45"/>
    <x:sheet xmlns:r="http://schemas.openxmlformats.org/officeDocument/2006/relationships" name="A2 Business Case" sheetId="9" r:id="Rdc03368eacb24ce1"/>
    <x:sheet xmlns:r="http://schemas.openxmlformats.org/officeDocument/2006/relationships" name="A3 PID" sheetId="10" r:id="Rc20f100a36c04253"/>
    <x:sheet xmlns:r="http://schemas.openxmlformats.org/officeDocument/2006/relationships" name="A4 Governance" sheetId="11" r:id="R124709843df045cf"/>
    <x:sheet xmlns:r="http://schemas.openxmlformats.org/officeDocument/2006/relationships" name="A5 Evidence" sheetId="12" r:id="Rd98e1f1a0fec4e11"/>
    <x:sheet xmlns:r="http://schemas.openxmlformats.org/officeDocument/2006/relationships" name="A6 Stakeholders" sheetId="13" r:id="Ra97e102188994ef2"/>
    <x:sheet xmlns:r="http://schemas.openxmlformats.org/officeDocument/2006/relationships" name="A7 Scope" sheetId="14" r:id="R8d4d4cfcec674281"/>
    <x:sheet xmlns:r="http://schemas.openxmlformats.org/officeDocument/2006/relationships" name="A8 Options" sheetId="15" r:id="R8b67bd4d1c994fb3"/>
    <x:sheet xmlns:r="http://schemas.openxmlformats.org/officeDocument/2006/relationships" name="A9 Assurance" sheetId="16" r:id="R59ba2830e5024cd5"/>
    <x:sheet xmlns:r="http://schemas.openxmlformats.org/officeDocument/2006/relationships" name="A10 Assumptions" sheetId="17" r:id="R49085052bf5e4b48"/>
    <x:sheet xmlns:r="http://schemas.openxmlformats.org/officeDocument/2006/relationships" name="A11 Estimate" sheetId="18" r:id="R75ad238c79ec46e9"/>
    <x:sheet xmlns:r="http://schemas.openxmlformats.org/officeDocument/2006/relationships" name="A12 Measures" sheetId="19" r:id="Rd589488951e24c09"/>
    <x:sheet xmlns:r="http://schemas.openxmlformats.org/officeDocument/2006/relationships" name="A13 Initiation Workshop" sheetId="20" r:id="R7859b43d7ca34ac6"/>
    <x:sheet xmlns:r="http://schemas.openxmlformats.org/officeDocument/2006/relationships" name="A14 G1 Planning Gate" sheetId="21" r:id="R8895dd13eba04661"/>
    <x:sheet xmlns:r="http://schemas.openxmlformats.org/officeDocument/2006/relationships" name="B1 Schedule" sheetId="22" r:id="Ra6803296a0634137"/>
    <x:sheet xmlns:r="http://schemas.openxmlformats.org/officeDocument/2006/relationships" name="B2 Communications" sheetId="23" r:id="R364be5c7656b4de3"/>
    <x:sheet xmlns:r="http://schemas.openxmlformats.org/officeDocument/2006/relationships" name="B3 Outputs" sheetId="24" r:id="R2764d109c6b34bed"/>
    <x:sheet xmlns:r="http://schemas.openxmlformats.org/officeDocument/2006/relationships" name="B4 Benefits" sheetId="25" r:id="R455ea68dbcc345f2"/>
    <x:sheet xmlns:r="http://schemas.openxmlformats.org/officeDocument/2006/relationships" name="B5 Transition" sheetId="26" r:id="R3278bb2f03234705"/>
    <x:sheet xmlns:r="http://schemas.openxmlformats.org/officeDocument/2006/relationships" name="B6 Contacts" sheetId="27" r:id="R503daf03185d4e11"/>
    <x:sheet xmlns:r="http://schemas.openxmlformats.org/officeDocument/2006/relationships" name="B7 Work Breakdown" sheetId="28" r:id="Rf280e9a0ef574439"/>
    <x:sheet xmlns:r="http://schemas.openxmlformats.org/officeDocument/2006/relationships" name="B8 Critical Path" sheetId="29" r:id="R1316c40e02b84779"/>
    <x:sheet xmlns:r="http://schemas.openxmlformats.org/officeDocument/2006/relationships" name="B9 Capacity" sheetId="30" r:id="Rcb98f33134534541"/>
    <x:sheet xmlns:r="http://schemas.openxmlformats.org/officeDocument/2006/relationships" name="B10 Budget" sheetId="31" r:id="R2f84d7aba52445e3"/>
    <x:sheet xmlns:r="http://schemas.openxmlformats.org/officeDocument/2006/relationships" name="B11 RACI" sheetId="32" r:id="R5d2a02691c33480c"/>
    <x:sheet xmlns:r="http://schemas.openxmlformats.org/officeDocument/2006/relationships" name="B12 Quality Plan" sheetId="33" r:id="R1417888c876d4259"/>
    <x:sheet xmlns:r="http://schemas.openxmlformats.org/officeDocument/2006/relationships" name="B13 Traceability" sheetId="34" r:id="R68324837f233426e"/>
    <x:sheet xmlns:r="http://schemas.openxmlformats.org/officeDocument/2006/relationships" name="B14 Suppliers" sheetId="35" r:id="Raca80073e9f64924"/>
    <x:sheet xmlns:r="http://schemas.openxmlformats.org/officeDocument/2006/relationships" name="B15 Change Control" sheetId="36" r:id="Re492a80022da4503"/>
    <x:sheet xmlns:r="http://schemas.openxmlformats.org/officeDocument/2006/relationships" name="B16 Risk Workshop" sheetId="37" r:id="R56c37dac090747ed"/>
    <x:sheet xmlns:r="http://schemas.openxmlformats.org/officeDocument/2006/relationships" name="B17 Information" sheetId="38" r:id="Rf9ab49389fa944a1"/>
    <x:sheet xmlns:r="http://schemas.openxmlformats.org/officeDocument/2006/relationships" name="B18 Adoption Plan" sheetId="39" r:id="R2fba35b6c90b4c0a"/>
    <x:sheet xmlns:r="http://schemas.openxmlformats.org/officeDocument/2006/relationships" name="B19 Plan Challenge" sheetId="40" r:id="R15f2e4e95b0c4133"/>
    <x:sheet xmlns:r="http://schemas.openxmlformats.org/officeDocument/2006/relationships" name="B20 Scenarios" sheetId="41" r:id="Reccf9f1d4fe34493"/>
    <x:sheet xmlns:r="http://schemas.openxmlformats.org/officeDocument/2006/relationships" name="B21 Baseline Review" sheetId="42" r:id="Rb80778cabf694e45"/>
    <x:sheet xmlns:r="http://schemas.openxmlformats.org/officeDocument/2006/relationships" name="B22 G2 Delivery Gate" sheetId="43" r:id="R7ff235a67de84f48"/>
    <x:sheet xmlns:r="http://schemas.openxmlformats.org/officeDocument/2006/relationships" name="C1 Progress Report" sheetId="44" r:id="R2f0e1600f37d40ca"/>
    <x:sheet xmlns:r="http://schemas.openxmlformats.org/officeDocument/2006/relationships" name="C2 Change Request" sheetId="45" r:id="R8cbfaaea29774770"/>
    <x:sheet xmlns:r="http://schemas.openxmlformats.org/officeDocument/2006/relationships" name="C2B Change Log" sheetId="46" r:id="R2c381ebf4c504bc0"/>
    <x:sheet xmlns:r="http://schemas.openxmlformats.org/officeDocument/2006/relationships" name="C3 Issues" sheetId="47" r:id="Reff3dfcf2bcd4620"/>
    <x:sheet xmlns:r="http://schemas.openxmlformats.org/officeDocument/2006/relationships" name="C4 Risk Log" sheetId="48" r:id="Rcbb56a48a2254923"/>
    <x:sheet xmlns:r="http://schemas.openxmlformats.org/officeDocument/2006/relationships" name="C5 Report Review" sheetId="49" r:id="Rf48cb8d1435946b7"/>
    <x:sheet xmlns:r="http://schemas.openxmlformats.org/officeDocument/2006/relationships" name="C6 Actions" sheetId="50" r:id="R1239cd13c6f948f7"/>
    <x:sheet xmlns:r="http://schemas.openxmlformats.org/officeDocument/2006/relationships" name="C7 Decisions" sheetId="51" r:id="R77ca91c9597e4ccd"/>
    <x:sheet xmlns:r="http://schemas.openxmlformats.org/officeDocument/2006/relationships" name="C8 Milestones" sheetId="52" r:id="Raebdfbc90a82455a"/>
    <x:sheet xmlns:r="http://schemas.openxmlformats.org/officeDocument/2006/relationships" name="C9 Cost Forecast" sheetId="53" r:id="R1b702f21bb5141c6"/>
    <x:sheet xmlns:r="http://schemas.openxmlformats.org/officeDocument/2006/relationships" name="C10 Impact Assessment" sheetId="54" r:id="Rfef16d0dd6524bde"/>
    <x:sheet xmlns:r="http://schemas.openxmlformats.org/officeDocument/2006/relationships" name="C11 Tests and Defects" sheetId="55" r:id="R63a109015b654444"/>
    <x:sheet xmlns:r="http://schemas.openxmlformats.org/officeDocument/2006/relationships" name="C12 Supplier Review" sheetId="56" r:id="R70a8b4b5b7e842d4"/>
    <x:sheet xmlns:r="http://schemas.openxmlformats.org/officeDocument/2006/relationships" name="C13 Meetings" sheetId="57" r:id="R8c7403b1b1be445a"/>
    <x:sheet xmlns:r="http://schemas.openxmlformats.org/officeDocument/2006/relationships" name="C14 Engagement Review" sheetId="58" r:id="Ra970aa80e55e4229"/>
    <x:sheet xmlns:r="http://schemas.openxmlformats.org/officeDocument/2006/relationships" name="C15 Adoption Tracker" sheetId="59" r:id="R050d667116df42b6"/>
    <x:sheet xmlns:r="http://schemas.openxmlformats.org/officeDocument/2006/relationships" name="C16 Recovery Plan" sheetId="60" r:id="R6fad709b4210410d"/>
    <x:sheet xmlns:r="http://schemas.openxmlformats.org/officeDocument/2006/relationships" name="C17 Readiness" sheetId="61" r:id="R3853caa74d294c58"/>
    <x:sheet xmlns:r="http://schemas.openxmlformats.org/officeDocument/2006/relationships" name="C18 Cutover" sheetId="62" r:id="R78bf11e6432e49f3"/>
    <x:sheet xmlns:r="http://schemas.openxmlformats.org/officeDocument/2006/relationships" name="C19 Handover" sheetId="63" r:id="Re3c959cb1319451d"/>
    <x:sheet xmlns:r="http://schemas.openxmlformats.org/officeDocument/2006/relationships" name="C20 Benefits Review" sheetId="64" r:id="R05ebec43ba4d4686"/>
    <x:sheet xmlns:r="http://schemas.openxmlformats.org/officeDocument/2006/relationships" name="C21 G3 Closure Gate" sheetId="65" r:id="R47f6510af8e44ce2"/>
    <x:sheet xmlns:r="http://schemas.openxmlformats.org/officeDocument/2006/relationships" name="D1 Completion Report" sheetId="66" r:id="R31f186901f244d04"/>
    <x:sheet xmlns:r="http://schemas.openxmlformats.org/officeDocument/2006/relationships" name="D2 Lessons" sheetId="67" r:id="R6d514c5934c84b7a"/>
    <x:sheet xmlns:r="http://schemas.openxmlformats.org/officeDocument/2006/relationships" name="D3 Stakeholder Handover" sheetId="68" r:id="Rdeca2a053abf47a3"/>
    <x:sheet xmlns:r="http://schemas.openxmlformats.org/officeDocument/2006/relationships" name="D4 Strategy Handover" sheetId="69" r:id="R8e0f9bef67dc42f9"/>
    <x:sheet xmlns:r="http://schemas.openxmlformats.org/officeDocument/2006/relationships" name="D5 Final Acceptance" sheetId="70" r:id="R5cf525e310b04997"/>
    <x:sheet xmlns:r="http://schemas.openxmlformats.org/officeDocument/2006/relationships" name="D6 Final Costs" sheetId="71" r:id="R4893c0e254524edc"/>
    <x:sheet xmlns:r="http://schemas.openxmlformats.org/officeDocument/2006/relationships" name="D7 Residual Transfer" sheetId="72" r:id="Rd2c48dba64c54bee"/>
    <x:sheet xmlns:r="http://schemas.openxmlformats.org/officeDocument/2006/relationships" name="D8 Benefits Handover" sheetId="73" r:id="Rd0d9f18c15714a9f"/>
    <x:sheet xmlns:r="http://schemas.openxmlformats.org/officeDocument/2006/relationships" name="D9 Archive" sheetId="74" r:id="R26757c1795904269"/>
    <x:sheet xmlns:r="http://schemas.openxmlformats.org/officeDocument/2006/relationships" name="D10 Release" sheetId="75" r:id="Rb9f5335187b04135"/>
    <x:sheet xmlns:r="http://schemas.openxmlformats.org/officeDocument/2006/relationships" name="D11 Closure Workshop" sheetId="76" r:id="Rb21ccd3e6b9944f3"/>
    <x:sheet xmlns:r="http://schemas.openxmlformats.org/officeDocument/2006/relationships" name="D12 Post Review" sheetId="77" r:id="R635e3f78ef494168"/>
    <x:sheet xmlns:r="http://schemas.openxmlformats.org/officeDocument/2006/relationships" name="D13 Early Close" sheetId="78" r:id="Re54e0403ebb94be1"/>
    <x:sheet xmlns:r="http://schemas.openxmlformats.org/officeDocument/2006/relationships" name="D14 G4 Final Gate" sheetId="79" r:id="R545294872520400d"/>
    <x:sheet xmlns:r="http://schemas.openxmlformats.org/officeDocument/2006/relationships" name="B1 Gantt" sheetId="80" r:id="Rbba7de15adf743a5"/>
    <x:sheet xmlns:r="http://schemas.openxmlformats.org/officeDocument/2006/relationships" name="EX Case" sheetId="81" r:id="R940fe941cf334627"/>
    <x:sheet xmlns:r="http://schemas.openxmlformats.org/officeDocument/2006/relationships" name="EX Calculations" sheetId="82" r:id="Ra8f3873372184751"/>
  </x:sheets>
</x:workbook>
</file>

<file path=xl/sharedStrings.xml><?xml version="1.0" encoding="utf-8"?>
<x:sst xmlns:x="http://schemas.openxmlformats.org/spreadsheetml/2006/main"/>
</file>

<file path=xl/styles.xml><?xml version="1.0" encoding="utf-8"?>
<x:styleSheet xmlns:x="http://schemas.openxmlformats.org/spreadsheetml/2006/main">
  <x:numFmts count="10">
    <x:numFmt numFmtId="200" formatCode="dd mmm yyyy"/>
    <x:numFmt numFmtId="201" formatCode="0.0%"/>
    <x:numFmt numFmtId="202" formatCode="#,##0;[Red](#,##0);-"/>
    <x:numFmt numFmtId="203" formatCode="0%"/>
    <x:numFmt numFmtId="204" formatCode="0.00"/>
    <x:numFmt numFmtId="205" formatCode="#,##0.0;[Red](#,##0.0);-"/>
    <x:numFmt numFmtId="206" formatCode="0.0"/>
    <x:numFmt numFmtId="207" formatCode="#,##0.00;[Red](#,##0.00);-"/>
    <x:numFmt numFmtId="208" formatCode="dd mmm"/>
    <x:numFmt numFmtId="209" formatCode="0.00%"/>
  </x:numFmts>
  <x:fonts count="30">
    <x:font>
      <x:sz val="11"/>
      <x:name val="Carlito"/>
    </x:font>
    <x:font>
      <x:b/>
      <x:sz val="20"/>
      <x:color rgb="FFFFFFFF"/>
      <x:name val="Carlito"/>
    </x:font>
    <x:font>
      <x:sz val="13"/>
      <x:color rgb="FF06131B"/>
      <x:name val="Carlito"/>
    </x:font>
    <x:font>
      <x:sz val="10"/>
      <x:color rgb="FF0D0D0D"/>
      <x:name val="Arial"/>
    </x:font>
    <x:font>
      <x:b/>
      <x:sz val="18"/>
      <x:color rgb="FFFFFFFF"/>
      <x:name val="Arial"/>
    </x:font>
    <x:font>
      <x:sz val="10"/>
      <x:color rgb="FF47545C"/>
      <x:name val="Arial"/>
    </x:font>
    <x:font>
      <x:b/>
      <x:sz val="10"/>
      <x:color rgb="FF159A91"/>
      <x:name val="Arial"/>
    </x:font>
    <x:font>
      <x:sz val="9"/>
      <x:color rgb="FF47545C"/>
      <x:name val="Arial"/>
    </x:font>
    <x:font>
      <x:sz val="8"/>
      <x:color rgb="FF47545C"/>
      <x:name val="Arial"/>
    </x:font>
    <x:font>
      <x:b/>
      <x:sz val="11"/>
      <x:color rgb="FF159A91"/>
      <x:name val="Arial"/>
    </x:font>
    <x:font>
      <x:sz val="11"/>
      <x:color rgb="FF155CA2"/>
      <x:name val="Arial"/>
    </x:font>
    <x:font>
      <x:b/>
      <x:sz val="10"/>
      <x:color rgb="FFFFFFFF"/>
      <x:name val="Arial"/>
    </x:font>
    <x:font>
      <x:sz val="10"/>
      <x:color rgb="FF155CA2"/>
      <x:name val="Arial"/>
    </x:font>
    <x:font>
      <x:b/>
      <x:sz val="19"/>
      <x:color rgb="FFFFFFFF"/>
      <x:name val="Arial"/>
    </x:font>
    <x:font>
      <x:b/>
      <x:sz val="10"/>
      <x:color rgb="FF06131B"/>
      <x:name val="Arial"/>
    </x:font>
    <x:font>
      <x:b/>
      <x:sz val="12"/>
      <x:color rgb="FF0D0D0D"/>
      <x:name val="Arial"/>
    </x:font>
    <x:font>
      <x:sz val="11"/>
      <x:color rgb="FF47545C"/>
      <x:name val="Arial"/>
    </x:font>
    <x:font>
      <x:b/>
      <x:sz val="10"/>
      <x:color rgb="FF0D0D0D"/>
      <x:name val="Arial"/>
    </x:font>
    <x:font>
      <x:sz val="9"/>
      <x:color rgb="FF0D0D0D"/>
      <x:name val="Arial"/>
    </x:font>
    <x:font>
      <x:sz val="11"/>
      <x:color rgb="FF06131B"/>
      <x:name val="Arial"/>
    </x:font>
    <x:font>
      <x:b/>
      <x:sz val="10"/>
      <x:color rgb="FF155CA2"/>
      <x:name val="Arial"/>
    </x:font>
    <x:font>
      <x:b/>
      <x:sz val="12"/>
      <x:color rgb="FFFFFFFF"/>
      <x:name val="Arial"/>
    </x:font>
    <x:font>
      <x:b/>
      <x:sz val="23"/>
      <x:color rgb="FFFFFFFF"/>
      <x:name val="Arial"/>
    </x:font>
    <x:font>
      <x:sz val="12"/>
      <x:color rgb="FF06131B"/>
      <x:name val="Arial"/>
    </x:font>
    <x:font>
      <x:b/>
      <x:sz val="14"/>
      <x:color rgb="FF159A91"/>
      <x:name val="Arial"/>
    </x:font>
    <x:font>
      <x:sz val="12"/>
      <x:color rgb="FFFFFFFF"/>
      <x:name val="Arial"/>
    </x:font>
    <x:font>
      <x:b/>
      <x:sz val="11"/>
      <x:color rgb="FF0D0D0D"/>
      <x:name val="Arial"/>
    </x:font>
    <x:font>
      <x:b/>
      <x:sz val="17"/>
      <x:color rgb="FFFFFFFF"/>
      <x:name val="Arial"/>
    </x:font>
    <x:font>
      <x:sz val="11"/>
      <x:color rgb="FF0D0D0D"/>
      <x:name val="Arial"/>
    </x:font>
    <x:font>
      <x:b/>
      <x:sz val="10"/>
      <x:color rgb="FFFFFFFF"/>
      <x:name val="Carlito"/>
    </x:font>
  </x:fonts>
  <x:fills count="6">
    <x:fill>
      <x:patternFill patternType="none"/>
    </x:fill>
    <x:fill>
      <x:patternFill patternType="gray125"/>
    </x:fill>
    <x:fill>
      <x:patternFill patternType="solid">
        <x:fgColor rgb="FF06131B"/>
      </x:patternFill>
    </x:fill>
    <x:fill>
      <x:patternFill patternType="solid">
        <x:fgColor rgb="FFE7F6F4"/>
      </x:patternFill>
    </x:fill>
    <x:fill>
      <x:patternFill patternType="solid">
        <x:fgColor rgb="FFF6F8F9"/>
      </x:patternFill>
    </x:fill>
    <x:fill>
      <x:patternFill patternType="solid">
        <x:fgColor rgb="FFEEF5FC"/>
      </x:patternFill>
    </x:fill>
  </x:fills>
  <x:borders count="2">
    <x:border/>
    <x:border/>
  </x:borders>
  <x:cellStyleXfs count="1">
    <x:xf numFmtId="0" fontId="0" fillId="0" borderId="0"/>
  </x:cellStyleXfs>
  <x:cellXfs count="28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0" borderId="0" xfId="0" applyNumberFormat="1" applyFont="1" applyFill="1" applyBorder="1"/>
    <x:xf numFmtId="0" fontId="3" fillId="0" borderId="0" xfId="0" applyNumberFormat="1" applyFont="1" applyFill="1" applyBorder="1" applyAlignment="1">
      <x:alignment vertical="top"/>
    </x:xf>
    <x:xf numFmtId="0" fontId="3" fillId="0" borderId="1" xfId="0" applyNumberFormat="1" applyFont="1" applyFill="1" applyBorder="1"/>
    <x:xf numFmtId="0" fontId="3" fillId="0" borderId="1" xfId="0" applyNumberFormat="1" applyFont="1" applyFill="1" applyBorder="1" applyAlignment="1">
      <x:alignment vertical="top"/>
    </x:xf>
    <x:xf numFmtId="0" fontId="3" fillId="2" borderId="0" xfId="0" applyNumberFormat="1" applyFont="1" applyFill="1" applyBorder="1" applyAlignment="1">
      <x:alignment vertical="top"/>
    </x:xf>
    <x:xf numFmtId="0" fontId="4" fillId="2" borderId="0" xfId="0" applyNumberFormat="1" applyFont="1" applyFill="1" applyBorder="1" applyAlignment="1">
      <x:alignment vertical="top"/>
    </x:xf>
    <x:xf numFmtId="0" fontId="4" fillId="2" borderId="0" xfId="0" applyNumberFormat="1" applyFont="1" applyFill="1" applyBorder="1" applyAlignment="1">
      <x:alignment vertical="top" wrapText="1"/>
    </x:xf>
    <x:xf numFmtId="0" fontId="4" fillId="2" borderId="0" xfId="0" applyNumberFormat="1" applyFont="1" applyFill="1" applyBorder="1" applyAlignment="1">
      <x:alignment vertical="center" wrapText="1"/>
    </x:xf>
    <x:xf numFmtId="0" fontId="3" fillId="2" borderId="1" xfId="0" applyNumberFormat="1" applyFont="1" applyFill="1" applyBorder="1" applyAlignment="1">
      <x:alignment vertical="top"/>
    </x:xf>
    <x:xf numFmtId="0" fontId="4" fillId="2" borderId="1" xfId="0" applyNumberFormat="1" applyFont="1" applyFill="1" applyBorder="1" applyAlignment="1">
      <x:alignment vertical="top"/>
    </x:xf>
    <x:xf numFmtId="0" fontId="4" fillId="2" borderId="1" xfId="0" applyNumberFormat="1" applyFont="1" applyFill="1" applyBorder="1" applyAlignment="1">
      <x:alignment vertical="top" wrapText="1"/>
    </x:xf>
    <x:xf numFmtId="0" fontId="4" fillId="2" borderId="1" xfId="0" applyNumberFormat="1" applyFont="1" applyFill="1" applyBorder="1" applyAlignment="1">
      <x:alignment vertical="center" wrapText="1"/>
    </x:xf>
    <x:xf numFmtId="0" fontId="5" fillId="0" borderId="0" xfId="0" applyNumberFormat="1" applyFont="1" applyFill="1" applyBorder="1" applyAlignment="1">
      <x:alignment vertical="top"/>
    </x:xf>
    <x:xf numFmtId="0" fontId="5" fillId="0" borderId="0" xfId="0" applyNumberFormat="1" applyFont="1" applyFill="1" applyBorder="1" applyAlignment="1">
      <x:alignment vertical="top" wrapText="1"/>
    </x:xf>
    <x:xf numFmtId="0" fontId="5" fillId="0" borderId="0" xfId="0" applyNumberFormat="1" applyFont="1" applyFill="1" applyBorder="1" applyAlignment="1">
      <x:alignment vertical="center" wrapText="1"/>
    </x:xf>
    <x:xf numFmtId="0" fontId="5" fillId="0" borderId="1" xfId="0" applyNumberFormat="1" applyFont="1" applyFill="1" applyBorder="1" applyAlignment="1">
      <x:alignment vertical="top"/>
    </x:xf>
    <x:xf numFmtId="0" fontId="5" fillId="0" borderId="1" xfId="0" applyNumberFormat="1" applyFont="1" applyFill="1" applyBorder="1" applyAlignment="1">
      <x:alignment vertical="top" wrapText="1"/>
    </x:xf>
    <x:xf numFmtId="0" fontId="5" fillId="0" borderId="1" xfId="0" applyNumberFormat="1" applyFont="1" applyFill="1" applyBorder="1" applyAlignment="1">
      <x:alignment vertical="center" wrapText="1"/>
    </x:xf>
    <x:xf numFmtId="0" fontId="3" fillId="3" borderId="0" xfId="0" applyNumberFormat="1" applyFont="1" applyFill="1" applyBorder="1" applyAlignment="1">
      <x:alignment vertical="top"/>
    </x:xf>
    <x:xf numFmtId="0" fontId="6" fillId="3" borderId="0" xfId="0" applyNumberFormat="1" applyFont="1" applyFill="1" applyBorder="1" applyAlignment="1">
      <x:alignment vertical="top"/>
    </x:xf>
    <x:xf numFmtId="0" fontId="6" fillId="3" borderId="0" xfId="0" applyNumberFormat="1" applyFont="1" applyFill="1" applyBorder="1" applyAlignment="1">
      <x:alignment vertical="top" wrapText="1"/>
    </x:xf>
    <x:xf numFmtId="0" fontId="6" fillId="3" borderId="0" xfId="0" applyNumberFormat="1" applyFont="1" applyFill="1" applyBorder="1" applyAlignment="1">
      <x:alignment vertical="center" wrapText="1"/>
    </x:xf>
    <x:xf numFmtId="0" fontId="3" fillId="3" borderId="1" xfId="0" applyNumberFormat="1" applyFont="1" applyFill="1" applyBorder="1" applyAlignment="1">
      <x:alignment vertical="top"/>
    </x:xf>
    <x:xf numFmtId="0" fontId="6" fillId="3" borderId="1" xfId="0" applyNumberFormat="1" applyFont="1" applyFill="1" applyBorder="1" applyAlignment="1">
      <x:alignment vertical="top"/>
    </x:xf>
    <x:xf numFmtId="0" fontId="6" fillId="3" borderId="1" xfId="0" applyNumberFormat="1" applyFont="1" applyFill="1" applyBorder="1" applyAlignment="1">
      <x:alignment vertical="top" wrapText="1"/>
    </x:xf>
    <x:xf numFmtId="0" fontId="6" fillId="3" borderId="1" xfId="0" applyNumberFormat="1" applyFont="1" applyFill="1" applyBorder="1" applyAlignment="1">
      <x:alignment vertical="center" wrapText="1"/>
    </x:xf>
    <x:xf numFmtId="0" fontId="3" fillId="4" borderId="0" xfId="0" applyNumberFormat="1" applyFont="1" applyFill="1" applyBorder="1" applyAlignment="1">
      <x:alignment vertical="top"/>
    </x:xf>
    <x:xf numFmtId="0" fontId="6" fillId="4" borderId="0" xfId="0" applyNumberFormat="1" applyFont="1" applyFill="1" applyBorder="1" applyAlignment="1">
      <x:alignment vertical="top"/>
    </x:xf>
    <x:xf numFmtId="0" fontId="3" fillId="4" borderId="1" xfId="0" applyNumberFormat="1" applyFont="1" applyFill="1" applyBorder="1" applyAlignment="1">
      <x:alignment vertical="top"/>
    </x:xf>
    <x:xf numFmtId="0" fontId="6" fillId="4" borderId="1" xfId="0" applyNumberFormat="1" applyFont="1" applyFill="1" applyBorder="1" applyAlignment="1">
      <x:alignment vertical="top"/>
    </x:xf>
    <x:xf numFmtId="0" fontId="7" fillId="0" borderId="0" xfId="0" applyNumberFormat="1" applyFont="1" applyFill="1" applyBorder="1" applyAlignment="1">
      <x:alignment vertical="top"/>
    </x:xf>
    <x:xf numFmtId="0" fontId="7" fillId="0" borderId="0" xfId="0" applyNumberFormat="1" applyFont="1" applyFill="1" applyBorder="1" applyAlignment="1">
      <x:alignment vertical="top" wrapText="1"/>
    </x:xf>
    <x:xf numFmtId="0" fontId="7" fillId="0" borderId="0" xfId="0" applyNumberFormat="1" applyFont="1" applyFill="1" applyBorder="1" applyAlignment="1">
      <x:alignment vertical="center" wrapText="1"/>
    </x:xf>
    <x:xf numFmtId="0" fontId="7" fillId="0" borderId="1" xfId="0" applyNumberFormat="1" applyFont="1" applyFill="1" applyBorder="1" applyAlignment="1">
      <x:alignment vertical="top"/>
    </x:xf>
    <x:xf numFmtId="0" fontId="7" fillId="0" borderId="1" xfId="0" applyNumberFormat="1" applyFont="1" applyFill="1" applyBorder="1" applyAlignment="1">
      <x:alignment vertical="top" wrapText="1"/>
    </x:xf>
    <x:xf numFmtId="0" fontId="7" fillId="0" borderId="1" xfId="0" applyNumberFormat="1" applyFont="1" applyFill="1" applyBorder="1" applyAlignment="1">
      <x:alignment vertical="center" wrapText="1"/>
    </x:xf>
    <x:xf numFmtId="0" fontId="8" fillId="0" borderId="0" xfId="0" applyNumberFormat="1" applyFont="1" applyFill="1" applyBorder="1" applyAlignment="1">
      <x:alignment vertical="top"/>
    </x:xf>
    <x:xf numFmtId="0" fontId="8" fillId="0" borderId="0" xfId="0" applyNumberFormat="1" applyFont="1" applyFill="1" applyBorder="1" applyAlignment="1">
      <x:alignment vertical="top" wrapText="1"/>
    </x:xf>
    <x:xf numFmtId="0" fontId="8" fillId="0" borderId="0" xfId="0" applyNumberFormat="1" applyFont="1" applyFill="1" applyBorder="1" applyAlignment="1">
      <x:alignment vertical="center" wrapText="1"/>
    </x:xf>
    <x:xf numFmtId="0" fontId="8" fillId="0" borderId="1" xfId="0" applyNumberFormat="1" applyFont="1" applyFill="1" applyBorder="1" applyAlignment="1">
      <x:alignment vertical="top"/>
    </x:xf>
    <x:xf numFmtId="0" fontId="8" fillId="0" borderId="1" xfId="0" applyNumberFormat="1" applyFont="1" applyFill="1" applyBorder="1" applyAlignment="1">
      <x:alignment vertical="top" wrapText="1"/>
    </x:xf>
    <x:xf numFmtId="0" fontId="8" fillId="0" borderId="1" xfId="0" applyNumberFormat="1" applyFont="1" applyFill="1" applyBorder="1" applyAlignment="1">
      <x:alignment vertical="center" wrapText="1"/>
    </x:xf>
    <x:xf numFmtId="0" fontId="9" fillId="3" borderId="0" xfId="0" applyNumberFormat="1" applyFont="1" applyFill="1" applyBorder="1" applyAlignment="1">
      <x:alignment vertical="top"/>
    </x:xf>
    <x:xf numFmtId="0" fontId="9" fillId="3" borderId="0" xfId="0" applyNumberFormat="1" applyFont="1" applyFill="1" applyBorder="1" applyAlignment="1">
      <x:alignment vertical="top" wrapText="1"/>
    </x:xf>
    <x:xf numFmtId="0" fontId="9" fillId="3" borderId="0" xfId="0" applyNumberFormat="1" applyFont="1" applyFill="1" applyBorder="1" applyAlignment="1">
      <x:alignment vertical="center" wrapText="1"/>
    </x:xf>
    <x:xf numFmtId="0" fontId="9" fillId="3" borderId="1" xfId="0" applyNumberFormat="1" applyFont="1" applyFill="1" applyBorder="1" applyAlignment="1">
      <x:alignment vertical="top"/>
    </x:xf>
    <x:xf numFmtId="0" fontId="9" fillId="3" borderId="1" xfId="0" applyNumberFormat="1" applyFont="1" applyFill="1" applyBorder="1" applyAlignment="1">
      <x:alignment vertical="top" wrapText="1"/>
    </x:xf>
    <x:xf numFmtId="0" fontId="9" fillId="3" borderId="1" xfId="0" applyNumberFormat="1" applyFont="1" applyFill="1" applyBorder="1" applyAlignment="1">
      <x:alignment vertical="center" wrapText="1"/>
    </x:xf>
    <x:xf numFmtId="0" fontId="3" fillId="5" borderId="0" xfId="0" applyNumberFormat="1" applyFont="1" applyFill="1" applyBorder="1" applyAlignment="1">
      <x:alignment vertical="top"/>
    </x:xf>
    <x:xf numFmtId="0" fontId="10" fillId="5" borderId="0" xfId="0" applyNumberFormat="1" applyFont="1" applyFill="1" applyBorder="1" applyAlignment="1">
      <x:alignment vertical="top"/>
    </x:xf>
    <x:xf numFmtId="0" fontId="10" fillId="5" borderId="0" xfId="0" applyNumberFormat="1" applyFont="1" applyFill="1" applyBorder="1" applyAlignment="1">
      <x:alignment vertical="top" wrapText="1"/>
    </x:xf>
    <x:xf numFmtId="0" fontId="3" fillId="5" borderId="1" xfId="0" applyNumberFormat="1" applyFont="1" applyFill="1" applyBorder="1" applyAlignment="1">
      <x:alignment vertical="top"/>
    </x:xf>
    <x:xf numFmtId="0" fontId="10" fillId="5" borderId="1" xfId="0" applyNumberFormat="1" applyFont="1" applyFill="1" applyBorder="1" applyAlignment="1">
      <x:alignment vertical="top"/>
    </x:xf>
    <x:xf numFmtId="0" fontId="10" fillId="5" borderId="1" xfId="0" applyNumberFormat="1" applyFont="1" applyFill="1" applyBorder="1" applyAlignment="1">
      <x:alignment vertical="top" wrapText="1"/>
    </x:xf>
    <x:xf numFmtId="0" fontId="5" fillId="4" borderId="0" xfId="0" applyNumberFormat="1" applyFont="1" applyFill="1" applyBorder="1" applyAlignment="1">
      <x:alignment vertical="top"/>
    </x:xf>
    <x:xf numFmtId="0" fontId="5" fillId="4" borderId="0" xfId="0" applyNumberFormat="1" applyFont="1" applyFill="1" applyBorder="1" applyAlignment="1">
      <x:alignment vertical="top" wrapText="1"/>
    </x:xf>
    <x:xf numFmtId="0" fontId="5" fillId="4" borderId="0" xfId="0" applyNumberFormat="1" applyFont="1" applyFill="1" applyBorder="1" applyAlignment="1">
      <x:alignment vertical="center" wrapText="1"/>
    </x:xf>
    <x:xf numFmtId="0" fontId="5" fillId="4" borderId="1" xfId="0" applyNumberFormat="1" applyFont="1" applyFill="1" applyBorder="1" applyAlignment="1">
      <x:alignment vertical="top"/>
    </x:xf>
    <x:xf numFmtId="0" fontId="5" fillId="4" borderId="1" xfId="0" applyNumberFormat="1" applyFont="1" applyFill="1" applyBorder="1" applyAlignment="1">
      <x:alignment vertical="top" wrapText="1"/>
    </x:xf>
    <x:xf numFmtId="0" fontId="5" fillId="4" borderId="1" xfId="0" applyNumberFormat="1" applyFont="1" applyFill="1" applyBorder="1" applyAlignment="1">
      <x:alignment vertical="center" wrapText="1"/>
    </x:xf>
    <x:xf numFmtId="0" fontId="11" fillId="2" borderId="0" xfId="0" applyNumberFormat="1" applyFont="1" applyFill="1" applyBorder="1" applyAlignment="1">
      <x:alignment vertical="top"/>
    </x:xf>
    <x:xf numFmtId="0" fontId="11" fillId="2" borderId="0" xfId="0" applyNumberFormat="1" applyFont="1" applyFill="1" applyBorder="1" applyAlignment="1">
      <x:alignment vertical="top" wrapText="1"/>
    </x:xf>
    <x:xf numFmtId="0" fontId="11" fillId="2" borderId="0" xfId="0" applyNumberFormat="1" applyFont="1" applyFill="1" applyBorder="1" applyAlignment="1">
      <x:alignment vertical="center" wrapText="1"/>
    </x:xf>
    <x:xf numFmtId="0" fontId="11" fillId="2" borderId="1" xfId="0" applyNumberFormat="1" applyFont="1" applyFill="1" applyBorder="1" applyAlignment="1">
      <x:alignment vertical="top"/>
    </x:xf>
    <x:xf numFmtId="0" fontId="11" fillId="2" borderId="1" xfId="0" applyNumberFormat="1" applyFont="1" applyFill="1" applyBorder="1" applyAlignment="1">
      <x:alignment vertical="top" wrapText="1"/>
    </x:xf>
    <x:xf numFmtId="0" fontId="11" fillId="2" borderId="1" xfId="0" applyNumberFormat="1" applyFont="1" applyFill="1" applyBorder="1" applyAlignment="1">
      <x:alignment vertical="center" wrapText="1"/>
    </x:xf>
    <x:xf numFmtId="0" fontId="12" fillId="5" borderId="0" xfId="0" applyNumberFormat="1" applyFont="1" applyFill="1" applyBorder="1" applyAlignment="1">
      <x:alignment vertical="top"/>
    </x:xf>
    <x:xf numFmtId="0" fontId="12" fillId="5" borderId="0" xfId="0" applyNumberFormat="1" applyFont="1" applyFill="1" applyBorder="1" applyAlignment="1">
      <x:alignment vertical="top" wrapText="1"/>
    </x:xf>
    <x:xf numFmtId="0" fontId="12" fillId="5" borderId="1" xfId="0" applyNumberFormat="1" applyFont="1" applyFill="1" applyBorder="1" applyAlignment="1">
      <x:alignment vertical="top"/>
    </x:xf>
    <x:xf numFmtId="0" fontId="12" fillId="5" borderId="1" xfId="0" applyNumberFormat="1" applyFont="1" applyFill="1" applyBorder="1" applyAlignment="1">
      <x:alignment vertical="top" wrapText="1"/>
    </x:xf>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0" fillId="4" borderId="1" xfId="0" applyNumberFormat="1" applyFont="1" applyFill="1" applyBorder="1"/>
    <x:xf numFmtId="0" fontId="5" fillId="4" borderId="1" xfId="0" applyNumberFormat="1" applyFont="1" applyFill="1" applyBorder="1"/>
    <x:xf numFmtId="0" fontId="5" fillId="4" borderId="1" xfId="0" applyNumberFormat="1" applyFont="1" applyFill="1" applyBorder="1" applyAlignment="1">
      <x:alignment wrapText="1"/>
    </x:xf>
    <x:xf numFmtId="0" fontId="3" fillId="0" borderId="0" xfId="0" applyNumberFormat="1" applyFont="1" applyFill="1" applyBorder="1" applyAlignment="1">
      <x:alignment wrapText="1"/>
    </x:xf>
    <x:xf numFmtId="0" fontId="3" fillId="0" borderId="0" xfId="0" applyNumberFormat="1" applyFont="1" applyFill="1" applyBorder="1" applyAlignment="1">
      <x:alignment vertical="center" wrapText="1"/>
    </x:xf>
    <x:xf numFmtId="0" fontId="3" fillId="0" borderId="1" xfId="0" applyNumberFormat="1" applyFont="1" applyFill="1" applyBorder="1" applyAlignment="1">
      <x:alignment wrapText="1"/>
    </x:xf>
    <x:xf numFmtId="0" fontId="3" fillId="0" borderId="1"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13" fillId="2" borderId="0" xfId="0" applyNumberFormat="1" applyFont="1" applyFill="1" applyBorder="1" applyAlignment="1">
      <x:alignment vertical="center" wrapText="1"/>
    </x:xf>
    <x:xf numFmtId="0" fontId="3" fillId="2" borderId="1" xfId="0" applyNumberFormat="1" applyFont="1" applyFill="1" applyBorder="1" applyAlignment="1">
      <x:alignment vertical="center" wrapText="1"/>
    </x:xf>
    <x:xf numFmtId="0" fontId="13" fillId="2" borderId="1" xfId="0" applyNumberFormat="1" applyFont="1" applyFill="1" applyBorder="1" applyAlignment="1">
      <x:alignment vertical="center" wrapText="1"/>
    </x:xf>
    <x:xf numFmtId="0" fontId="14" fillId="0" borderId="0" xfId="0" applyNumberFormat="1" applyFont="1" applyFill="1" applyBorder="1" applyAlignment="1">
      <x:alignment vertical="center" wrapText="1"/>
    </x:xf>
    <x:xf numFmtId="0" fontId="14" fillId="0" borderId="1" xfId="0" applyNumberFormat="1" applyFont="1" applyFill="1" applyBorder="1" applyAlignment="1">
      <x:alignment vertical="center" wrapText="1"/>
    </x:xf>
    <x:xf numFmtId="0" fontId="3" fillId="5" borderId="0" xfId="0" applyNumberFormat="1" applyFont="1" applyFill="1" applyBorder="1" applyAlignment="1">
      <x:alignment vertical="center" wrapText="1"/>
    </x:xf>
    <x:xf numFmtId="0" fontId="10" fillId="5" borderId="0" xfId="0" applyNumberFormat="1" applyFont="1" applyFill="1" applyBorder="1" applyAlignment="1">
      <x:alignment vertical="center" wrapText="1"/>
    </x:xf>
    <x:xf numFmtId="0" fontId="3" fillId="5" borderId="1" xfId="0" applyNumberFormat="1" applyFont="1" applyFill="1" applyBorder="1" applyAlignment="1">
      <x:alignment vertical="center" wrapText="1"/>
    </x:xf>
    <x:xf numFmtId="0" fontId="10" fillId="5" borderId="1" xfId="0" applyNumberFormat="1" applyFont="1" applyFill="1" applyBorder="1" applyAlignment="1">
      <x:alignment vertical="center" wrapText="1"/>
    </x:xf>
    <x:xf numFmtId="200" fontId="10" fillId="5" borderId="0" xfId="0" applyNumberFormat="1" applyFont="1" applyFill="1" applyBorder="1" applyAlignment="1">
      <x:alignment vertical="center" wrapText="1"/>
    </x:xf>
    <x:xf numFmtId="200" fontId="10" fillId="5" borderId="1" xfId="0" applyNumberFormat="1" applyFont="1" applyFill="1" applyBorder="1" applyAlignment="1">
      <x:alignment vertical="center" wrapText="1"/>
    </x:xf>
    <x:xf numFmtId="201" fontId="10" fillId="5" borderId="0" xfId="0" applyNumberFormat="1" applyFont="1" applyFill="1" applyBorder="1" applyAlignment="1">
      <x:alignment vertical="center" wrapText="1"/>
    </x:xf>
    <x:xf numFmtId="201" fontId="10" fillId="5" borderId="1"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15" fillId="3" borderId="0" xfId="0" applyNumberFormat="1" applyFont="1" applyFill="1" applyBorder="1" applyAlignment="1">
      <x:alignment vertical="center" wrapText="1"/>
    </x:xf>
    <x:xf numFmtId="0" fontId="3" fillId="3" borderId="1" xfId="0" applyNumberFormat="1" applyFont="1" applyFill="1" applyBorder="1" applyAlignment="1">
      <x:alignment vertical="center" wrapText="1"/>
    </x:xf>
    <x:xf numFmtId="0" fontId="15" fillId="3" borderId="1" xfId="0" applyNumberFormat="1" applyFont="1" applyFill="1" applyBorder="1" applyAlignment="1">
      <x:alignment vertical="center" wrapText="1"/>
    </x:xf>
    <x:xf numFmtId="202" fontId="15" fillId="3" borderId="0" xfId="0" applyNumberFormat="1" applyFont="1" applyFill="1" applyBorder="1" applyAlignment="1">
      <x:alignment vertical="center" wrapText="1"/>
    </x:xf>
    <x:xf numFmtId="202" fontId="15" fillId="3" borderId="1" xfId="0" applyNumberFormat="1" applyFont="1" applyFill="1" applyBorder="1" applyAlignment="1">
      <x:alignment vertical="center" wrapText="1"/>
    </x:xf>
    <x:xf numFmtId="0" fontId="3" fillId="4" borderId="0" xfId="0" applyNumberFormat="1" applyFont="1" applyFill="1" applyBorder="1" applyAlignment="1">
      <x:alignment vertical="center" wrapText="1"/>
    </x:xf>
    <x:xf numFmtId="0" fontId="16" fillId="4" borderId="0" xfId="0" applyNumberFormat="1" applyFont="1" applyFill="1" applyBorder="1" applyAlignment="1">
      <x:alignment vertical="center" wrapText="1"/>
    </x:xf>
    <x:xf numFmtId="0" fontId="3" fillId="4" borderId="1" xfId="0" applyNumberFormat="1" applyFont="1" applyFill="1" applyBorder="1" applyAlignment="1">
      <x:alignment vertical="center" wrapText="1"/>
    </x:xf>
    <x:xf numFmtId="0" fontId="16" fillId="4" borderId="1" xfId="0" applyNumberFormat="1" applyFont="1" applyFill="1" applyBorder="1" applyAlignment="1">
      <x:alignment vertical="center" wrapText="1"/>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7" fillId="3" borderId="0" xfId="0" applyNumberFormat="1" applyFont="1" applyFill="1" applyBorder="1" applyAlignment="1">
      <x:alignment vertical="center" wrapText="1"/>
    </x:xf>
    <x:xf numFmtId="0" fontId="17" fillId="3" borderId="0" xfId="0" applyNumberFormat="1" applyFont="1" applyFill="1" applyBorder="1" applyAlignment="1">
      <x:alignment vertical="center" wrapText="1"/>
    </x:xf>
    <x:xf numFmtId="0" fontId="18" fillId="3" borderId="0" xfId="0" applyNumberFormat="1" applyFont="1" applyFill="1" applyBorder="1" applyAlignment="1">
      <x:alignment vertical="center" wrapText="1"/>
    </x:xf>
    <x:xf numFmtId="0" fontId="7" fillId="3" borderId="1" xfId="0" applyNumberFormat="1" applyFont="1" applyFill="1" applyBorder="1" applyAlignment="1">
      <x:alignment vertical="center" wrapText="1"/>
    </x:xf>
    <x:xf numFmtId="0" fontId="17" fillId="3" borderId="1" xfId="0" applyNumberFormat="1" applyFont="1" applyFill="1" applyBorder="1" applyAlignment="1">
      <x:alignment vertical="center" wrapText="1"/>
    </x:xf>
    <x:xf numFmtId="0" fontId="18" fillId="3" borderId="1" xfId="0" applyNumberFormat="1" applyFont="1" applyFill="1" applyBorder="1" applyAlignment="1">
      <x:alignment vertical="center" wrapText="1"/>
    </x:xf>
    <x:xf numFmtId="0" fontId="16" fillId="4" borderId="0" xfId="0" applyNumberFormat="1" applyFont="1" applyFill="1" applyBorder="1" applyAlignment="1">
      <x:alignment vertical="top"/>
    </x:xf>
    <x:xf numFmtId="0" fontId="16" fillId="4" borderId="0" xfId="0" applyNumberFormat="1" applyFont="1" applyFill="1" applyBorder="1" applyAlignment="1">
      <x:alignment vertical="top" wrapText="1"/>
    </x:xf>
    <x:xf numFmtId="0" fontId="16" fillId="4" borderId="1" xfId="0" applyNumberFormat="1" applyFont="1" applyFill="1" applyBorder="1" applyAlignment="1">
      <x:alignment vertical="top"/>
    </x:xf>
    <x:xf numFmtId="0" fontId="16" fillId="4" borderId="1" xfId="0" applyNumberFormat="1" applyFont="1" applyFill="1" applyBorder="1" applyAlignment="1">
      <x:alignment vertical="top" wrapText="1"/>
    </x:xf>
    <x:xf numFmtId="0" fontId="19" fillId="3" borderId="0" xfId="0" applyNumberFormat="1" applyFont="1" applyFill="1" applyBorder="1" applyAlignment="1">
      <x:alignment vertical="top"/>
    </x:xf>
    <x:xf numFmtId="0" fontId="19" fillId="3" borderId="0" xfId="0" applyNumberFormat="1" applyFont="1" applyFill="1" applyBorder="1" applyAlignment="1">
      <x:alignment vertical="top" wrapText="1"/>
    </x:xf>
    <x:xf numFmtId="0" fontId="19" fillId="3" borderId="0" xfId="0" applyNumberFormat="1" applyFont="1" applyFill="1" applyBorder="1" applyAlignment="1">
      <x:alignment vertical="center" wrapText="1"/>
    </x:xf>
    <x:xf numFmtId="0" fontId="19" fillId="3" borderId="1" xfId="0" applyNumberFormat="1" applyFont="1" applyFill="1" applyBorder="1" applyAlignment="1">
      <x:alignment vertical="top"/>
    </x:xf>
    <x:xf numFmtId="0" fontId="19" fillId="3" borderId="1" xfId="0" applyNumberFormat="1" applyFont="1" applyFill="1" applyBorder="1" applyAlignment="1">
      <x:alignment vertical="top" wrapText="1"/>
    </x:xf>
    <x:xf numFmtId="0" fontId="19" fillId="3" borderId="1" xfId="0" applyNumberFormat="1" applyFont="1" applyFill="1" applyBorder="1" applyAlignment="1">
      <x:alignment vertical="center" wrapText="1"/>
    </x:xf>
    <x:xf numFmtId="203" fontId="3" fillId="0" borderId="0" xfId="0" applyNumberFormat="1" applyFont="1" applyFill="1" applyBorder="1" applyAlignment="1">
      <x:alignment vertical="top"/>
    </x:xf>
    <x:xf numFmtId="203" fontId="3" fillId="0" borderId="1" xfId="0" applyNumberFormat="1" applyFont="1" applyFill="1" applyBorder="1" applyAlignment="1">
      <x:alignment vertical="top"/>
    </x:xf>
    <x:xf numFmtId="203" fontId="3" fillId="5" borderId="0" xfId="0" applyNumberFormat="1" applyFont="1" applyFill="1" applyBorder="1" applyAlignment="1">
      <x:alignment vertical="top"/>
    </x:xf>
    <x:xf numFmtId="203" fontId="20" fillId="5" borderId="0" xfId="0" applyNumberFormat="1" applyFont="1" applyFill="1" applyBorder="1" applyAlignment="1">
      <x:alignment vertical="top"/>
    </x:xf>
    <x:xf numFmtId="203" fontId="3" fillId="5" borderId="1" xfId="0" applyNumberFormat="1" applyFont="1" applyFill="1" applyBorder="1" applyAlignment="1">
      <x:alignment vertical="top"/>
    </x:xf>
    <x:xf numFmtId="203" fontId="20" fillId="5" borderId="1" xfId="0" applyNumberFormat="1" applyFont="1" applyFill="1" applyBorder="1" applyAlignment="1">
      <x:alignment vertical="top"/>
    </x:xf>
    <x:xf numFmtId="204" fontId="3" fillId="0" borderId="0" xfId="0" applyNumberFormat="1" applyFont="1" applyFill="1" applyBorder="1" applyAlignment="1">
      <x:alignment vertical="top"/>
    </x:xf>
    <x:xf numFmtId="204" fontId="3" fillId="0" borderId="1" xfId="0" applyNumberFormat="1" applyFont="1" applyFill="1" applyBorder="1" applyAlignment="1">
      <x:alignment vertical="top"/>
    </x:xf>
    <x:xf numFmtId="200" fontId="12" fillId="5" borderId="0" xfId="0" applyNumberFormat="1" applyFont="1" applyFill="1" applyBorder="1" applyAlignment="1">
      <x:alignment vertical="top" wrapText="1"/>
    </x:xf>
    <x:xf numFmtId="200" fontId="12" fillId="5" borderId="1" xfId="0" applyNumberFormat="1" applyFont="1" applyFill="1" applyBorder="1" applyAlignment="1">
      <x:alignment vertical="top" wrapText="1"/>
    </x:xf>
    <x:xf numFmtId="205" fontId="12" fillId="5" borderId="0" xfId="0" applyNumberFormat="1" applyFont="1" applyFill="1" applyBorder="1" applyAlignment="1">
      <x:alignment vertical="top" wrapText="1"/>
    </x:xf>
    <x:xf numFmtId="205" fontId="12" fillId="5" borderId="1" xfId="0" applyNumberFormat="1" applyFont="1" applyFill="1" applyBorder="1" applyAlignment="1">
      <x:alignment vertical="top" wrapText="1"/>
    </x:xf>
    <x:xf numFmtId="203" fontId="12" fillId="5" borderId="0" xfId="0" applyNumberFormat="1" applyFont="1" applyFill="1" applyBorder="1" applyAlignment="1">
      <x:alignment vertical="top" wrapText="1"/>
    </x:xf>
    <x:xf numFmtId="203" fontId="12" fillId="5" borderId="1" xfId="0" applyNumberFormat="1" applyFont="1" applyFill="1" applyBorder="1" applyAlignment="1">
      <x:alignment vertical="top" wrapText="1"/>
    </x:xf>
    <x:xf numFmtId="205" fontId="12" fillId="3" borderId="0" xfId="0" applyNumberFormat="1" applyFont="1" applyFill="1" applyBorder="1" applyAlignment="1">
      <x:alignment vertical="top" wrapText="1"/>
    </x:xf>
    <x:xf numFmtId="205" fontId="3" fillId="3" borderId="0" xfId="0" applyNumberFormat="1" applyFont="1" applyFill="1" applyBorder="1" applyAlignment="1">
      <x:alignment vertical="top" wrapText="1"/>
    </x:xf>
    <x:xf numFmtId="205" fontId="12" fillId="3" borderId="1" xfId="0" applyNumberFormat="1" applyFont="1" applyFill="1" applyBorder="1" applyAlignment="1">
      <x:alignment vertical="top" wrapText="1"/>
    </x:xf>
    <x:xf numFmtId="205" fontId="3" fillId="3" borderId="1" xfId="0" applyNumberFormat="1" applyFont="1" applyFill="1" applyBorder="1" applyAlignment="1">
      <x:alignment vertical="top" wrapText="1"/>
    </x:xf>
    <x:xf numFmtId="0" fontId="12" fillId="3" borderId="0" xfId="0" applyNumberFormat="1" applyFont="1" applyFill="1" applyBorder="1" applyAlignment="1">
      <x:alignment vertical="top" wrapText="1"/>
    </x:xf>
    <x:xf numFmtId="0" fontId="3" fillId="3" borderId="0" xfId="0" applyNumberFormat="1" applyFont="1" applyFill="1" applyBorder="1" applyAlignment="1">
      <x:alignment vertical="top" wrapText="1"/>
    </x:xf>
    <x:xf numFmtId="0" fontId="1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204" fontId="12" fillId="5" borderId="0" xfId="0" applyNumberFormat="1" applyFont="1" applyFill="1" applyBorder="1" applyAlignment="1">
      <x:alignment vertical="top" wrapText="1"/>
    </x:xf>
    <x:xf numFmtId="204" fontId="12" fillId="5" borderId="1" xfId="0" applyNumberFormat="1" applyFont="1" applyFill="1" applyBorder="1" applyAlignment="1">
      <x:alignment vertical="top" wrapText="1"/>
    </x:xf>
    <x:xf numFmtId="201" fontId="12" fillId="5" borderId="0" xfId="0" applyNumberFormat="1" applyFont="1" applyFill="1" applyBorder="1" applyAlignment="1">
      <x:alignment vertical="top" wrapText="1"/>
    </x:xf>
    <x:xf numFmtId="201" fontId="12" fillId="5" borderId="1" xfId="0" applyNumberFormat="1" applyFont="1" applyFill="1" applyBorder="1" applyAlignment="1">
      <x:alignment vertical="top" wrapText="1"/>
    </x:xf>
    <x:xf numFmtId="201" fontId="12" fillId="3" borderId="0" xfId="0" applyNumberFormat="1" applyFont="1" applyFill="1" applyBorder="1" applyAlignment="1">
      <x:alignment vertical="top" wrapText="1"/>
    </x:xf>
    <x:xf numFmtId="201" fontId="3" fillId="3" borderId="0" xfId="0" applyNumberFormat="1" applyFont="1" applyFill="1" applyBorder="1" applyAlignment="1">
      <x:alignment vertical="top" wrapText="1"/>
    </x:xf>
    <x:xf numFmtId="201" fontId="12" fillId="3" borderId="1" xfId="0" applyNumberFormat="1" applyFont="1" applyFill="1" applyBorder="1" applyAlignment="1">
      <x:alignment vertical="top" wrapText="1"/>
    </x:xf>
    <x:xf numFmtId="201" fontId="3" fillId="3" borderId="1" xfId="0" applyNumberFormat="1" applyFont="1" applyFill="1" applyBorder="1" applyAlignment="1">
      <x:alignment vertical="top" wrapText="1"/>
    </x:xf>
    <x:xf numFmtId="206" fontId="12" fillId="5" borderId="0" xfId="0" applyNumberFormat="1" applyFont="1" applyFill="1" applyBorder="1" applyAlignment="1">
      <x:alignment vertical="top" wrapText="1"/>
    </x:xf>
    <x:xf numFmtId="206" fontId="12" fillId="5" borderId="1" xfId="0" applyNumberFormat="1" applyFont="1" applyFill="1" applyBorder="1" applyAlignment="1">
      <x:alignment vertical="top" wrapText="1"/>
    </x:xf>
    <x:xf numFmtId="206" fontId="12" fillId="3" borderId="0" xfId="0" applyNumberFormat="1" applyFont="1" applyFill="1" applyBorder="1" applyAlignment="1">
      <x:alignment vertical="top" wrapText="1"/>
    </x:xf>
    <x:xf numFmtId="206" fontId="3" fillId="3" borderId="0" xfId="0" applyNumberFormat="1" applyFont="1" applyFill="1" applyBorder="1" applyAlignment="1">
      <x:alignment vertical="top" wrapText="1"/>
    </x:xf>
    <x:xf numFmtId="206" fontId="12" fillId="3" borderId="1" xfId="0" applyNumberFormat="1" applyFont="1" applyFill="1" applyBorder="1" applyAlignment="1">
      <x:alignment vertical="top" wrapText="1"/>
    </x:xf>
    <x:xf numFmtId="206" fontId="3" fillId="3" borderId="1" xfId="0" applyNumberFormat="1" applyFont="1" applyFill="1" applyBorder="1" applyAlignment="1">
      <x:alignment vertical="top" wrapText="1"/>
    </x:xf>
    <x:xf numFmtId="203" fontId="12" fillId="3" borderId="0" xfId="0" applyNumberFormat="1" applyFont="1" applyFill="1" applyBorder="1" applyAlignment="1">
      <x:alignment vertical="top" wrapText="1"/>
    </x:xf>
    <x:xf numFmtId="203" fontId="3" fillId="3" borderId="0" xfId="0" applyNumberFormat="1" applyFont="1" applyFill="1" applyBorder="1" applyAlignment="1">
      <x:alignment vertical="top" wrapText="1"/>
    </x:xf>
    <x:xf numFmtId="203" fontId="12" fillId="3" borderId="1" xfId="0" applyNumberFormat="1" applyFont="1" applyFill="1" applyBorder="1" applyAlignment="1">
      <x:alignment vertical="top" wrapText="1"/>
    </x:xf>
    <x:xf numFmtId="203" fontId="3" fillId="3" borderId="1" xfId="0" applyNumberFormat="1" applyFont="1" applyFill="1" applyBorder="1" applyAlignment="1">
      <x:alignment vertical="top" wrapText="1"/>
    </x:xf>
    <x:xf numFmtId="207" fontId="12" fillId="5" borderId="0" xfId="0" applyNumberFormat="1" applyFont="1" applyFill="1" applyBorder="1" applyAlignment="1">
      <x:alignment vertical="top" wrapText="1"/>
    </x:xf>
    <x:xf numFmtId="207" fontId="12" fillId="5" borderId="1" xfId="0" applyNumberFormat="1" applyFont="1" applyFill="1" applyBorder="1" applyAlignment="1">
      <x:alignment vertical="top" wrapText="1"/>
    </x:xf>
    <x:xf numFmtId="207" fontId="3" fillId="3" borderId="0" xfId="0" applyNumberFormat="1" applyFont="1" applyFill="1" applyBorder="1" applyAlignment="1">
      <x:alignment vertical="top" wrapText="1"/>
    </x:xf>
    <x:xf numFmtId="207" fontId="3" fillId="3" borderId="1" xfId="0" applyNumberFormat="1" applyFont="1" applyFill="1" applyBorder="1" applyAlignment="1">
      <x:alignment vertical="top" wrapText="1"/>
    </x:xf>
    <x:xf numFmtId="0" fontId="21" fillId="2" borderId="0" xfId="0" applyNumberFormat="1" applyFont="1" applyFill="1" applyBorder="1" applyAlignment="1">
      <x:alignment vertical="top"/>
    </x:xf>
    <x:xf numFmtId="0" fontId="21" fillId="2" borderId="0" xfId="0" applyNumberFormat="1" applyFont="1" applyFill="1" applyBorder="1" applyAlignment="1">
      <x:alignment vertical="top" wrapText="1"/>
    </x:xf>
    <x:xf numFmtId="0" fontId="21" fillId="2" borderId="0" xfId="0" applyNumberFormat="1" applyFont="1" applyFill="1" applyBorder="1" applyAlignment="1">
      <x:alignment vertical="center" wrapText="1"/>
    </x:xf>
    <x:xf numFmtId="0" fontId="21" fillId="2" borderId="1" xfId="0" applyNumberFormat="1" applyFont="1" applyFill="1" applyBorder="1" applyAlignment="1">
      <x:alignment vertical="top"/>
    </x:xf>
    <x:xf numFmtId="0" fontId="21" fillId="2" borderId="1" xfId="0" applyNumberFormat="1" applyFont="1" applyFill="1" applyBorder="1" applyAlignment="1">
      <x:alignment vertical="top" wrapText="1"/>
    </x:xf>
    <x:xf numFmtId="0" fontId="21" fillId="2" borderId="1" xfId="0" applyNumberFormat="1" applyFont="1" applyFill="1" applyBorder="1" applyAlignment="1">
      <x:alignment vertical="center" wrapText="1"/>
    </x:xf>
    <x:xf numFmtId="0" fontId="14" fillId="4" borderId="0" xfId="0" applyNumberFormat="1" applyFont="1" applyFill="1" applyBorder="1" applyAlignment="1">
      <x:alignment vertical="top"/>
    </x:xf>
    <x:xf numFmtId="0" fontId="14" fillId="4" borderId="0" xfId="0" applyNumberFormat="1" applyFont="1" applyFill="1" applyBorder="1" applyAlignment="1">
      <x:alignment vertical="top" wrapText="1"/>
    </x:xf>
    <x:xf numFmtId="0" fontId="14" fillId="4" borderId="0" xfId="0" applyNumberFormat="1" applyFont="1" applyFill="1" applyBorder="1" applyAlignment="1">
      <x:alignment vertical="center" wrapText="1"/>
    </x:xf>
    <x:xf numFmtId="0" fontId="14" fillId="4" borderId="1" xfId="0" applyNumberFormat="1" applyFont="1" applyFill="1" applyBorder="1" applyAlignment="1">
      <x:alignment vertical="top"/>
    </x:xf>
    <x:xf numFmtId="0" fontId="14" fillId="4" borderId="1" xfId="0" applyNumberFormat="1" applyFont="1" applyFill="1" applyBorder="1" applyAlignment="1">
      <x:alignment vertical="top" wrapText="1"/>
    </x:xf>
    <x:xf numFmtId="0" fontId="14" fillId="4" borderId="1" xfId="0" applyNumberFormat="1" applyFont="1" applyFill="1" applyBorder="1" applyAlignment="1">
      <x:alignment vertical="center" wrapText="1"/>
    </x:xf>
    <x:xf numFmtId="0" fontId="17" fillId="3" borderId="0" xfId="0" applyNumberFormat="1" applyFont="1" applyFill="1" applyBorder="1" applyAlignment="1">
      <x:alignment vertical="top"/>
    </x:xf>
    <x:xf numFmtId="0" fontId="17" fillId="3" borderId="1" xfId="0" applyNumberFormat="1" applyFont="1" applyFill="1" applyBorder="1" applyAlignment="1">
      <x:alignment vertical="top"/>
    </x:xf>
    <x:xf numFmtId="202" fontId="17" fillId="3" borderId="0" xfId="0" applyNumberFormat="1" applyFont="1" applyFill="1" applyBorder="1" applyAlignment="1">
      <x:alignment vertical="top"/>
    </x:xf>
    <x:xf numFmtId="202" fontId="17" fillId="3" borderId="1" xfId="0" applyNumberFormat="1" applyFont="1" applyFill="1" applyBorder="1" applyAlignment="1">
      <x:alignment vertical="top"/>
    </x:xf>
    <x:xf numFmtId="0" fontId="17" fillId="2" borderId="0" xfId="0" applyNumberFormat="1" applyFont="1" applyFill="1" applyBorder="1" applyAlignment="1">
      <x:alignment vertical="center"/>
    </x:xf>
    <x:xf numFmtId="0" fontId="3" fillId="3" borderId="0" xfId="0" applyNumberFormat="1" applyFont="1" applyFill="1" applyBorder="1" applyAlignment="1">
      <x:alignment wrapText="1"/>
    </x:xf>
    <x:xf numFmtId="0" fontId="17" fillId="2" borderId="0" xfId="0" applyNumberFormat="1" applyFont="1" applyFill="1" applyBorder="1" applyAlignment="1">
      <x:alignment vertical="top"/>
    </x:xf>
    <x:xf numFmtId="0" fontId="17" fillId="2" borderId="1" xfId="0" applyNumberFormat="1" applyFont="1" applyFill="1" applyBorder="1" applyAlignment="1">
      <x:alignment vertical="center"/>
    </x:xf>
    <x:xf numFmtId="0" fontId="3" fillId="3" borderId="1" xfId="0" applyNumberFormat="1" applyFont="1" applyFill="1" applyBorder="1" applyAlignment="1">
      <x:alignment wrapText="1"/>
    </x:xf>
    <x:xf numFmtId="0" fontId="17" fillId="2" borderId="1" xfId="0" applyNumberFormat="1" applyFont="1" applyFill="1" applyBorder="1" applyAlignment="1">
      <x:alignment vertical="top"/>
    </x:xf>
    <x:xf numFmtId="0" fontId="3" fillId="4" borderId="0" xfId="0" applyNumberFormat="1" applyFont="1" applyFill="1" applyBorder="1" applyAlignment="1">
      <x:alignment vertical="top" wrapText="1"/>
    </x:xf>
    <x:xf numFmtId="0" fontId="6" fillId="4" borderId="0" xfId="0" applyNumberFormat="1" applyFont="1" applyFill="1" applyBorder="1" applyAlignment="1">
      <x:alignment vertical="top" wrapText="1"/>
    </x:xf>
    <x:xf numFmtId="0" fontId="3" fillId="4" borderId="1" xfId="0" applyNumberFormat="1" applyFont="1" applyFill="1" applyBorder="1" applyAlignment="1">
      <x:alignment vertical="top" wrapText="1"/>
    </x:xf>
    <x:xf numFmtId="0" fontId="6" fillId="4" borderId="1" xfId="0" applyNumberFormat="1" applyFont="1" applyFill="1" applyBorder="1" applyAlignment="1">
      <x:alignment vertical="top" wrapText="1"/>
    </x:xf>
    <x:xf numFmtId="0" fontId="7" fillId="3" borderId="0" xfId="0" applyNumberFormat="1" applyFont="1" applyFill="1" applyBorder="1" applyAlignment="1">
      <x:alignment vertical="top" wrapText="1"/>
    </x:xf>
    <x:xf numFmtId="0" fontId="7" fillId="3" borderId="1" xfId="0" applyNumberFormat="1" applyFont="1" applyFill="1" applyBorder="1" applyAlignment="1">
      <x:alignment vertical="top" wrapText="1"/>
    </x:xf>
    <x:xf numFmtId="0" fontId="22" fillId="2" borderId="0" xfId="0" applyNumberFormat="1" applyFont="1" applyFill="1" applyBorder="1" applyAlignment="1">
      <x:alignment vertical="top"/>
    </x:xf>
    <x:xf numFmtId="0" fontId="22" fillId="2" borderId="0" xfId="0" applyNumberFormat="1" applyFont="1" applyFill="1" applyBorder="1" applyAlignment="1">
      <x:alignment vertical="top" wrapText="1"/>
    </x:xf>
    <x:xf numFmtId="0" fontId="22" fillId="2" borderId="0" xfId="0" applyNumberFormat="1" applyFont="1" applyFill="1" applyBorder="1" applyAlignment="1">
      <x:alignment vertical="center" wrapText="1"/>
    </x:xf>
    <x:xf numFmtId="0" fontId="22" fillId="2" borderId="1" xfId="0" applyNumberFormat="1" applyFont="1" applyFill="1" applyBorder="1" applyAlignment="1">
      <x:alignment vertical="top"/>
    </x:xf>
    <x:xf numFmtId="0" fontId="22" fillId="2" borderId="1" xfId="0" applyNumberFormat="1" applyFont="1" applyFill="1" applyBorder="1" applyAlignment="1">
      <x:alignment vertical="top" wrapText="1"/>
    </x:xf>
    <x:xf numFmtId="0" fontId="22" fillId="2" borderId="1" xfId="0" applyNumberFormat="1" applyFont="1" applyFill="1" applyBorder="1" applyAlignment="1">
      <x:alignment vertical="center" wrapText="1"/>
    </x:xf>
    <x:xf numFmtId="0" fontId="23" fillId="4" borderId="0" xfId="0" applyNumberFormat="1" applyFont="1" applyFill="1" applyBorder="1" applyAlignment="1">
      <x:alignment vertical="top"/>
    </x:xf>
    <x:xf numFmtId="0" fontId="23" fillId="4" borderId="0" xfId="0" applyNumberFormat="1" applyFont="1" applyFill="1" applyBorder="1" applyAlignment="1">
      <x:alignment vertical="top" wrapText="1"/>
    </x:xf>
    <x:xf numFmtId="0" fontId="23" fillId="4" borderId="0" xfId="0" applyNumberFormat="1" applyFont="1" applyFill="1" applyBorder="1" applyAlignment="1">
      <x:alignment vertical="center" wrapText="1"/>
    </x:xf>
    <x:xf numFmtId="0" fontId="23" fillId="4" borderId="1" xfId="0" applyNumberFormat="1" applyFont="1" applyFill="1" applyBorder="1" applyAlignment="1">
      <x:alignment vertical="top"/>
    </x:xf>
    <x:xf numFmtId="0" fontId="23" fillId="4" borderId="1" xfId="0" applyNumberFormat="1" applyFont="1" applyFill="1" applyBorder="1" applyAlignment="1">
      <x:alignment vertical="top" wrapText="1"/>
    </x:xf>
    <x:xf numFmtId="0" fontId="23" fillId="4" borderId="1" xfId="0" applyNumberFormat="1" applyFont="1" applyFill="1" applyBorder="1" applyAlignment="1">
      <x:alignment vertical="center" wrapText="1"/>
    </x:xf>
    <x:xf numFmtId="0" fontId="24" fillId="3" borderId="0" xfId="0" applyNumberFormat="1" applyFont="1" applyFill="1" applyBorder="1" applyAlignment="1">
      <x:alignment vertical="top"/>
    </x:xf>
    <x:xf numFmtId="0" fontId="24" fillId="3" borderId="0" xfId="0" applyNumberFormat="1" applyFont="1" applyFill="1" applyBorder="1" applyAlignment="1">
      <x:alignment vertical="center"/>
    </x:xf>
    <x:xf numFmtId="0" fontId="24" fillId="3" borderId="1" xfId="0" applyNumberFormat="1" applyFont="1" applyFill="1" applyBorder="1" applyAlignment="1">
      <x:alignment vertical="top"/>
    </x:xf>
    <x:xf numFmtId="0" fontId="24" fillId="3" borderId="1" xfId="0" applyNumberFormat="1" applyFont="1" applyFill="1" applyBorder="1" applyAlignment="1">
      <x:alignment vertical="center"/>
    </x:xf>
    <x:xf numFmtId="0" fontId="19" fillId="4" borderId="0" xfId="0" applyNumberFormat="1" applyFont="1" applyFill="1" applyBorder="1" applyAlignment="1">
      <x:alignment vertical="top"/>
    </x:xf>
    <x:xf numFmtId="0" fontId="19" fillId="4" borderId="0" xfId="0" applyNumberFormat="1" applyFont="1" applyFill="1" applyBorder="1" applyAlignment="1">
      <x:alignment vertical="top" wrapText="1"/>
    </x:xf>
    <x:xf numFmtId="0" fontId="19" fillId="4" borderId="0" xfId="0" applyNumberFormat="1" applyFont="1" applyFill="1" applyBorder="1" applyAlignment="1">
      <x:alignment vertical="center" wrapText="1"/>
    </x:xf>
    <x:xf numFmtId="0" fontId="19" fillId="4" borderId="1" xfId="0" applyNumberFormat="1" applyFont="1" applyFill="1" applyBorder="1" applyAlignment="1">
      <x:alignment vertical="top"/>
    </x:xf>
    <x:xf numFmtId="0" fontId="19" fillId="4" borderId="1" xfId="0" applyNumberFormat="1" applyFont="1" applyFill="1" applyBorder="1" applyAlignment="1">
      <x:alignment vertical="top" wrapText="1"/>
    </x:xf>
    <x:xf numFmtId="0" fontId="19" fillId="4" borderId="1" xfId="0" applyNumberFormat="1" applyFont="1" applyFill="1" applyBorder="1" applyAlignment="1">
      <x:alignment vertical="center" wrapText="1"/>
    </x:xf>
    <x:xf numFmtId="0" fontId="25" fillId="2" borderId="0" xfId="0" applyNumberFormat="1" applyFont="1" applyFill="1" applyBorder="1" applyAlignment="1">
      <x:alignment vertical="top"/>
    </x:xf>
    <x:xf numFmtId="0" fontId="25" fillId="2" borderId="0" xfId="0" applyNumberFormat="1" applyFont="1" applyFill="1" applyBorder="1" applyAlignment="1">
      <x:alignment vertical="top" wrapText="1"/>
    </x:xf>
    <x:xf numFmtId="0" fontId="25" fillId="2" borderId="0" xfId="0" applyNumberFormat="1" applyFont="1" applyFill="1" applyBorder="1" applyAlignment="1">
      <x:alignment vertical="center" wrapText="1"/>
    </x:xf>
    <x:xf numFmtId="0" fontId="25" fillId="2" borderId="1" xfId="0" applyNumberFormat="1" applyFont="1" applyFill="1" applyBorder="1" applyAlignment="1">
      <x:alignment vertical="top"/>
    </x:xf>
    <x:xf numFmtId="0" fontId="25" fillId="2" borderId="1" xfId="0" applyNumberFormat="1" applyFont="1" applyFill="1" applyBorder="1" applyAlignment="1">
      <x:alignment vertical="top" wrapText="1"/>
    </x:xf>
    <x:xf numFmtId="0" fontId="25" fillId="2" borderId="1" xfId="0" applyNumberFormat="1" applyFont="1" applyFill="1" applyBorder="1" applyAlignment="1">
      <x:alignment vertical="center" wrapText="1"/>
    </x:xf>
    <x:xf numFmtId="0" fontId="26" fillId="3" borderId="0" xfId="0" applyNumberFormat="1" applyFont="1" applyFill="1" applyBorder="1" applyAlignment="1">
      <x:alignment vertical="top"/>
    </x:xf>
    <x:xf numFmtId="0" fontId="26" fillId="3" borderId="1" xfId="0" applyNumberFormat="1" applyFont="1" applyFill="1" applyBorder="1" applyAlignment="1">
      <x:alignment vertical="top"/>
    </x:xf>
    <x:xf numFmtId="200" fontId="26" fillId="3" borderId="0" xfId="0" applyNumberFormat="1" applyFont="1" applyFill="1" applyBorder="1" applyAlignment="1">
      <x:alignment vertical="top"/>
    </x:xf>
    <x:xf numFmtId="200" fontId="26" fillId="3" borderId="1" xfId="0" applyNumberFormat="1" applyFont="1" applyFill="1" applyBorder="1" applyAlignment="1">
      <x:alignment vertical="top"/>
    </x:xf>
    <x:xf numFmtId="202" fontId="3" fillId="0" borderId="0" xfId="0" applyNumberFormat="1" applyFont="1" applyFill="1" applyBorder="1" applyAlignment="1">
      <x:alignment vertical="top"/>
    </x:xf>
    <x:xf numFmtId="202" fontId="3" fillId="0" borderId="1" xfId="0" applyNumberFormat="1" applyFont="1" applyFill="1" applyBorder="1" applyAlignment="1">
      <x:alignment vertical="top"/>
    </x:xf>
    <x:xf numFmtId="0" fontId="3" fillId="0" borderId="0" xfId="0" applyNumberFormat="1" applyFont="1" applyFill="1" applyBorder="1" applyAlignment="1">
      <x:alignment vertical="top" wrapText="1"/>
    </x:xf>
    <x:xf numFmtId="0" fontId="3" fillId="0" borderId="1" xfId="0" applyNumberFormat="1" applyFont="1" applyFill="1" applyBorder="1" applyAlignment="1">
      <x:alignment vertical="top" wrapText="1"/>
    </x:xf>
    <x:xf numFmtId="208" fontId="3" fillId="0" borderId="0" xfId="0" applyNumberFormat="1" applyFont="1" applyFill="1" applyBorder="1" applyAlignment="1">
      <x:alignment vertical="top"/>
    </x:xf>
    <x:xf numFmtId="208" fontId="3" fillId="0" borderId="1" xfId="0" applyNumberFormat="1" applyFont="1" applyFill="1" applyBorder="1" applyAlignment="1">
      <x:alignment vertical="top"/>
    </x:xf>
    <x:xf numFmtId="200" fontId="3" fillId="3" borderId="0" xfId="0" applyNumberFormat="1" applyFont="1" applyFill="1" applyBorder="1" applyAlignment="1">
      <x:alignment vertical="top" wrapText="1"/>
    </x:xf>
    <x:xf numFmtId="200" fontId="3" fillId="3" borderId="1" xfId="0" applyNumberFormat="1" applyFont="1" applyFill="1" applyBorder="1" applyAlignment="1">
      <x:alignment vertical="top" wrapText="1"/>
    </x:xf>
    <x:xf numFmtId="208" fontId="3" fillId="2" borderId="0" xfId="0" applyNumberFormat="1" applyFont="1" applyFill="1" applyBorder="1" applyAlignment="1">
      <x:alignment vertical="top"/>
    </x:xf>
    <x:xf numFmtId="208" fontId="11" fillId="2" borderId="0" xfId="0" applyNumberFormat="1" applyFont="1" applyFill="1" applyBorder="1" applyAlignment="1">
      <x:alignment vertical="top"/>
    </x:xf>
    <x:xf numFmtId="208" fontId="11" fillId="2" borderId="0" xfId="0" applyNumberFormat="1" applyFont="1" applyFill="1" applyBorder="1" applyAlignment="1">
      <x:alignment vertical="top" wrapText="1"/>
    </x:xf>
    <x:xf numFmtId="208" fontId="3" fillId="2" borderId="1" xfId="0" applyNumberFormat="1" applyFont="1" applyFill="1" applyBorder="1" applyAlignment="1">
      <x:alignment vertical="top"/>
    </x:xf>
    <x:xf numFmtId="208" fontId="11" fillId="2" borderId="1" xfId="0" applyNumberFormat="1" applyFont="1" applyFill="1" applyBorder="1" applyAlignment="1">
      <x:alignment vertical="top"/>
    </x:xf>
    <x:xf numFmtId="208" fontId="11" fillId="2" borderId="1" xfId="0" applyNumberFormat="1" applyFont="1" applyFill="1" applyBorder="1" applyAlignment="1">
      <x:alignment vertical="top" wrapText="1"/>
    </x:xf>
    <x:xf numFmtId="0" fontId="27" fillId="2" borderId="0" xfId="0" applyNumberFormat="1" applyFont="1" applyFill="1" applyBorder="1" applyAlignment="1">
      <x:alignment vertical="top"/>
    </x:xf>
    <x:xf numFmtId="0" fontId="27" fillId="2" borderId="0" xfId="0" applyNumberFormat="1" applyFont="1" applyFill="1" applyBorder="1" applyAlignment="1">
      <x:alignment vertical="top" wrapText="1"/>
    </x:xf>
    <x:xf numFmtId="0" fontId="27" fillId="2" borderId="0" xfId="0" applyNumberFormat="1" applyFont="1" applyFill="1" applyBorder="1" applyAlignment="1">
      <x:alignment vertical="center" wrapText="1"/>
    </x:xf>
    <x:xf numFmtId="0" fontId="27" fillId="2" borderId="1" xfId="0" applyNumberFormat="1" applyFont="1" applyFill="1" applyBorder="1" applyAlignment="1">
      <x:alignment vertical="top"/>
    </x:xf>
    <x:xf numFmtId="0" fontId="27" fillId="2" borderId="1" xfId="0" applyNumberFormat="1" applyFont="1" applyFill="1" applyBorder="1" applyAlignment="1">
      <x:alignment vertical="top" wrapText="1"/>
    </x:xf>
    <x:xf numFmtId="0" fontId="27" fillId="2" borderId="1" xfId="0" applyNumberFormat="1" applyFont="1" applyFill="1" applyBorder="1" applyAlignment="1">
      <x:alignment vertical="center" wrapText="1"/>
    </x:xf>
    <x:xf numFmtId="0" fontId="28" fillId="4" borderId="0" xfId="0" applyNumberFormat="1" applyFont="1" applyFill="1" applyBorder="1" applyAlignment="1">
      <x:alignment vertical="top"/>
    </x:xf>
    <x:xf numFmtId="0" fontId="28" fillId="4" borderId="0" xfId="0" applyNumberFormat="1" applyFont="1" applyFill="1" applyBorder="1" applyAlignment="1">
      <x:alignment vertical="top" wrapText="1"/>
    </x:xf>
    <x:xf numFmtId="0" fontId="28" fillId="4" borderId="0" xfId="0" applyNumberFormat="1" applyFont="1" applyFill="1" applyBorder="1" applyAlignment="1">
      <x:alignment vertical="center" wrapText="1"/>
    </x:xf>
    <x:xf numFmtId="0" fontId="28" fillId="4" borderId="1" xfId="0" applyNumberFormat="1" applyFont="1" applyFill="1" applyBorder="1" applyAlignment="1">
      <x:alignment vertical="top"/>
    </x:xf>
    <x:xf numFmtId="0" fontId="28" fillId="4" borderId="1" xfId="0" applyNumberFormat="1" applyFont="1" applyFill="1" applyBorder="1" applyAlignment="1">
      <x:alignment vertical="top" wrapText="1"/>
    </x:xf>
    <x:xf numFmtId="0" fontId="28" fillId="4" borderId="1" xfId="0" applyNumberFormat="1" applyFont="1" applyFill="1" applyBorder="1" applyAlignment="1">
      <x:alignment vertical="center" wrapText="1"/>
    </x:xf>
    <x:xf numFmtId="209" fontId="3" fillId="0" borderId="0" xfId="0" applyNumberFormat="1" applyFont="1" applyFill="1" applyBorder="1" applyAlignment="1">
      <x:alignment vertical="top"/>
    </x:xf>
    <x:xf numFmtId="209" fontId="3" fillId="0" borderId="1" xfId="0" applyNumberFormat="1" applyFont="1" applyFill="1" applyBorder="1" applyAlignment="1">
      <x:alignment vertical="top"/>
    </x:xf>
    <x:xf numFmtId="201" fontId="3" fillId="0" borderId="0" xfId="0" applyNumberFormat="1" applyFont="1" applyFill="1" applyBorder="1" applyAlignment="1">
      <x:alignment vertical="top"/>
    </x:xf>
    <x:xf numFmtId="201" fontId="3" fillId="0" borderId="1" xfId="0" applyNumberFormat="1" applyFont="1" applyFill="1" applyBorder="1" applyAlignment="1">
      <x:alignment vertical="top"/>
    </x:xf>
    <x:xf numFmtId="202" fontId="3" fillId="5" borderId="0" xfId="0" applyNumberFormat="1" applyFont="1" applyFill="1" applyBorder="1" applyAlignment="1">
      <x:alignment vertical="top"/>
    </x:xf>
    <x:xf numFmtId="202" fontId="12" fillId="5" borderId="0" xfId="0" applyNumberFormat="1" applyFont="1" applyFill="1" applyBorder="1" applyAlignment="1">
      <x:alignment vertical="top"/>
    </x:xf>
    <x:xf numFmtId="202" fontId="3" fillId="5" borderId="1" xfId="0" applyNumberFormat="1" applyFont="1" applyFill="1" applyBorder="1" applyAlignment="1">
      <x:alignment vertical="top"/>
    </x:xf>
    <x:xf numFmtId="202" fontId="12" fillId="5" borderId="1" xfId="0" applyNumberFormat="1" applyFont="1" applyFill="1" applyBorder="1" applyAlignment="1">
      <x:alignment vertical="top"/>
    </x:xf>
    <x:xf numFmtId="203" fontId="12" fillId="5" borderId="0" xfId="0" applyNumberFormat="1" applyFont="1" applyFill="1" applyBorder="1" applyAlignment="1">
      <x:alignment vertical="top"/>
    </x:xf>
    <x:xf numFmtId="203" fontId="12" fillId="5" borderId="1" xfId="0" applyNumberFormat="1" applyFont="1" applyFill="1" applyBorder="1" applyAlignment="1">
      <x:alignment vertical="top"/>
    </x:xf>
    <x:xf numFmtId="202" fontId="3" fillId="3" borderId="0" xfId="0" applyNumberFormat="1" applyFont="1" applyFill="1" applyBorder="1" applyAlignment="1">
      <x:alignment vertical="top"/>
    </x:xf>
    <x:xf numFmtId="202" fontId="3" fillId="3" borderId="1" xfId="0" applyNumberFormat="1" applyFont="1" applyFill="1" applyBorder="1" applyAlignment="1">
      <x:alignment vertical="top"/>
    </x:xf>
    <x:xf numFmtId="203" fontId="3" fillId="3" borderId="0" xfId="0" applyNumberFormat="1" applyFont="1" applyFill="1" applyBorder="1" applyAlignment="1">
      <x:alignment vertical="top"/>
    </x:xf>
    <x:xf numFmtId="203" fontId="3" fillId="3" borderId="1" xfId="0" applyNumberFormat="1" applyFont="1" applyFill="1" applyBorder="1" applyAlignment="1">
      <x:alignment vertical="top"/>
    </x:xf>
    <x:xf numFmtId="204" fontId="3" fillId="3" borderId="0" xfId="0" applyNumberFormat="1" applyFont="1" applyFill="1" applyBorder="1" applyAlignment="1">
      <x:alignment vertical="top"/>
    </x:xf>
    <x:xf numFmtId="204" fontId="3" fillId="3" borderId="1" xfId="0" applyNumberFormat="1" applyFont="1" applyFill="1" applyBorder="1" applyAlignment="1">
      <x:alignment vertical="top"/>
    </x:xf>
    <x:xf numFmtId="0" fontId="29" fillId="2" borderId="0" xfId="0" applyNumberFormat="1" applyFont="1" applyFill="1" applyBorder="1"/>
    <x:xf numFmtId="0" fontId="29" fillId="2" borderId="0" xfId="0" applyNumberFormat="1" applyFont="1" applyFill="1" applyBorder="1" applyAlignment="1">
      <x:alignment wrapText="1"/>
    </x:xf>
    <x:xf numFmtId="0" fontId="29" fillId="2" borderId="1" xfId="0" applyNumberFormat="1" applyFont="1" applyFill="1" applyBorder="1"/>
    <x:xf numFmtId="0" fontId="29" fillId="2" borderId="1" xfId="0" applyNumberFormat="1" applyFont="1" applyFill="1" applyBorder="1" applyAlignment="1">
      <x:alignment wrapText="1"/>
    </x:xf>
    <x:xf numFmtId="0" fontId="3" fillId="3" borderId="0" xfId="0" applyNumberFormat="1" applyFont="1" applyFill="1" applyBorder="1"/>
    <x:xf numFmtId="0" fontId="3" fillId="3" borderId="1" xfId="0" applyNumberFormat="1" applyFont="1" applyFill="1" applyBorder="1"/>
  </x:cellXfs>
  <x:cellStyles count="1">
    <x:cellStyle name="Normal" xfId="0"/>
  </x:cellStyles>
  <x:dxfs count="42">
    <x:dxf>
      <x:font>
        <x:b/>
        <x:color rgb="FF9B2C24"/>
      </x:font>
      <x:fill>
        <x:patternFill patternType="solid">
          <x:bgColor rgb="FFFCE8E6"/>
        </x:patternFill>
      </x:fill>
    </x:dxf>
    <x:dxf>
      <x:font>
        <x:b/>
        <x:color rgb="FF9B2C24"/>
      </x:font>
      <x:fill>
        <x:patternFill patternType="solid">
          <x:bgColor rgb="FFFCE8E6"/>
        </x:patternFill>
      </x:fill>
    </x:dxf>
    <x:dxf>
      <x:font>
        <x:b/>
        <x:color rgb="FF9B2C24"/>
      </x:font>
      <x:fill>
        <x:patternFill patternType="solid">
          <x:bgColor rgb="FFFCE8E6"/>
        </x:patternFill>
      </x:fill>
    </x:dxf>
    <x:dxf>
      <x:font>
        <x:b/>
        <x:color rgb="FF9B2C24"/>
      </x:font>
      <x:fill>
        <x:patternFill patternType="solid">
          <x:bgColor rgb="FFFCE8E6"/>
        </x:patternFill>
      </x:fill>
    </x:dxf>
    <x:dxf>
      <x:font>
        <x:b/>
        <x:color rgb="FF9B2C24"/>
      </x:font>
      <x:fill>
        <x:patternFill patternType="solid">
          <x:bgColor rgb="FFFCE8E6"/>
        </x:patternFill>
      </x:fill>
    </x:dxf>
    <x:dxf>
      <x:font>
        <x:b/>
        <x:color rgb="FF9B2C24"/>
      </x:font>
      <x:fill>
        <x:patternFill patternType="solid">
          <x:bgColor rgb="FFFCE8E6"/>
        </x:patternFill>
      </x:fill>
    </x:dxf>
    <x:dxf>
      <x:font>
        <x:b/>
        <x:color rgb="FF9B2C24"/>
      </x:font>
      <x:fill>
        <x:patternFill patternType="solid">
          <x:bgColor rgb="FFFCE8E6"/>
        </x:patternFill>
      </x:fill>
    </x:dxf>
    <x:dxf>
      <x:font>
        <x:b/>
        <x:color rgb="FF9B2C24"/>
      </x:font>
      <x:fill>
        <x:patternFill patternType="solid">
          <x:bgColor rgb="FFFCE8E6"/>
        </x:patternFill>
      </x:fill>
    </x:dxf>
    <x:dxf>
      <x:font>
        <x:b/>
        <x:color rgb="FF9B2C24"/>
      </x:font>
      <x:fill>
        <x:patternFill patternType="solid">
          <x:bgColor rgb="FFFCE8E6"/>
        </x:patternFill>
      </x:fill>
    </x:dxf>
    <x:dxf>
      <x:font>
        <x:b/>
        <x:color rgb="FF9B2C24"/>
      </x:font>
      <x:fill>
        <x:patternFill patternType="solid">
          <x:bgColor rgb="FFFCE8E6"/>
        </x:patternFill>
      </x:fill>
    </x:dxf>
    <x:dxf>
      <x:font>
        <x:b/>
        <x:color rgb="FF9B2C24"/>
      </x:font>
      <x:fill>
        <x:patternFill patternType="solid">
          <x:bgColor rgb="FFFCE8E6"/>
        </x:patternFill>
      </x:fill>
    </x:dxf>
    <x:dxf>
      <x:font>
        <x:b/>
        <x:color rgb="FF9B2C24"/>
      </x:font>
      <x:fill>
        <x:patternFill patternType="solid">
          <x:bgColor rgb="FFFCE8E6"/>
        </x:patternFill>
      </x:fill>
    </x:dxf>
    <x:dxf>
      <x:font>
        <x:b/>
        <x:color rgb="FF9B2C24"/>
      </x:font>
      <x:fill>
        <x:patternFill patternType="solid">
          <x:bgColor rgb="FFFCE8E6"/>
        </x:patternFill>
      </x:fill>
    </x:dxf>
    <x:dxf>
      <x:font>
        <x:b/>
        <x:color rgb="FF9B2C24"/>
      </x:font>
      <x:fill>
        <x:patternFill patternType="solid">
          <x:bgColor rgb="FFFCE8E6"/>
        </x:patternFill>
      </x:fill>
    </x:dxf>
    <x:dxf>
      <x:font>
        <x:b/>
        <x:color rgb="FF9B2C24"/>
      </x:font>
      <x:fill>
        <x:patternFill patternType="solid">
          <x:bgColor rgb="FFFCE8E6"/>
        </x:patternFill>
      </x:fill>
    </x:dxf>
    <x:dxf>
      <x:font>
        <x:b/>
        <x:color rgb="FF9B2C24"/>
      </x:font>
      <x:fill>
        <x:patternFill patternType="solid">
          <x:bgColor rgb="FFFCE8E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
      <x:font>
        <x:b/>
        <x:color rgb="FF06131B"/>
      </x:font>
      <x:fill>
        <x:patternFill patternType="solid">
          <x:bgColor rgb="FF2EC4B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4ed028df5db4f44" /><Relationship Type="http://schemas.openxmlformats.org/officeDocument/2006/relationships/theme" Target="/xl/theme/theme1.xml" Id="R608e1868eb234850" /><Relationship Type="http://schemas.openxmlformats.org/officeDocument/2006/relationships/sharedStrings" Target="/xl/sharedStrings.xml" Id="Re43336b352f94906" /><Relationship Type="http://schemas.openxmlformats.org/officeDocument/2006/relationships/worksheet" Target="/xl/worksheets/sheet1.xml" Id="R3fee733ed9ab426c" /><Relationship Type="http://schemas.openxmlformats.org/officeDocument/2006/relationships/worksheet" Target="/xl/worksheets/sheet2.xml" Id="Rb02ecd82b88d4410" /><Relationship Type="http://schemas.openxmlformats.org/officeDocument/2006/relationships/worksheet" Target="/xl/worksheets/sheet3.xml" Id="Rf4dd9d78b5f6465e" /><Relationship Type="http://schemas.openxmlformats.org/officeDocument/2006/relationships/worksheet" Target="/xl/worksheets/sheet4.xml" Id="R51d9d57e4e9c4298" /><Relationship Type="http://schemas.openxmlformats.org/officeDocument/2006/relationships/worksheet" Target="/xl/worksheets/sheet5.xml" Id="R66dbc33a5a874bd2" /><Relationship Type="http://schemas.openxmlformats.org/officeDocument/2006/relationships/worksheet" Target="/xl/worksheets/sheet6.xml" Id="Rd9e2662b10e941ea" /><Relationship Type="http://schemas.openxmlformats.org/officeDocument/2006/relationships/worksheet" Target="/xl/worksheets/sheet7.xml" Id="Rf04ee2ff397a41d3" /><Relationship Type="http://schemas.openxmlformats.org/officeDocument/2006/relationships/worksheet" Target="/xl/worksheets/sheet8.xml" Id="R4474ec35b4114d45" /><Relationship Type="http://schemas.openxmlformats.org/officeDocument/2006/relationships/worksheet" Target="/xl/worksheets/sheet9.xml" Id="Rdc03368eacb24ce1" /><Relationship Type="http://schemas.openxmlformats.org/officeDocument/2006/relationships/worksheet" Target="/xl/worksheets/sheet10.xml" Id="Rc20f100a36c04253" /><Relationship Type="http://schemas.openxmlformats.org/officeDocument/2006/relationships/worksheet" Target="/xl/worksheets/sheet11.xml" Id="R124709843df045cf" /><Relationship Type="http://schemas.openxmlformats.org/officeDocument/2006/relationships/worksheet" Target="/xl/worksheets/sheet12.xml" Id="Rd98e1f1a0fec4e11" /><Relationship Type="http://schemas.openxmlformats.org/officeDocument/2006/relationships/worksheet" Target="/xl/worksheets/sheet13.xml" Id="Ra97e102188994ef2" /><Relationship Type="http://schemas.openxmlformats.org/officeDocument/2006/relationships/worksheet" Target="/xl/worksheets/sheet14.xml" Id="R8d4d4cfcec674281" /><Relationship Type="http://schemas.openxmlformats.org/officeDocument/2006/relationships/worksheet" Target="/xl/worksheets/sheet15.xml" Id="R8b67bd4d1c994fb3" /><Relationship Type="http://schemas.openxmlformats.org/officeDocument/2006/relationships/worksheet" Target="/xl/worksheets/sheet16.xml" Id="R59ba2830e5024cd5" /><Relationship Type="http://schemas.openxmlformats.org/officeDocument/2006/relationships/worksheet" Target="/xl/worksheets/sheet17.xml" Id="R49085052bf5e4b48" /><Relationship Type="http://schemas.openxmlformats.org/officeDocument/2006/relationships/worksheet" Target="/xl/worksheets/sheet18.xml" Id="R75ad238c79ec46e9" /><Relationship Type="http://schemas.openxmlformats.org/officeDocument/2006/relationships/worksheet" Target="/xl/worksheets/sheet19.xml" Id="Rd589488951e24c09" /><Relationship Type="http://schemas.openxmlformats.org/officeDocument/2006/relationships/worksheet" Target="/xl/worksheets/sheet20.xml" Id="R7859b43d7ca34ac6" /><Relationship Type="http://schemas.openxmlformats.org/officeDocument/2006/relationships/worksheet" Target="/xl/worksheets/sheet21.xml" Id="R8895dd13eba04661" /><Relationship Type="http://schemas.openxmlformats.org/officeDocument/2006/relationships/worksheet" Target="/xl/worksheets/sheet22.xml" Id="Ra6803296a0634137" /><Relationship Type="http://schemas.openxmlformats.org/officeDocument/2006/relationships/worksheet" Target="/xl/worksheets/sheet23.xml" Id="R364be5c7656b4de3" /><Relationship Type="http://schemas.openxmlformats.org/officeDocument/2006/relationships/worksheet" Target="/xl/worksheets/sheet24.xml" Id="R2764d109c6b34bed" /><Relationship Type="http://schemas.openxmlformats.org/officeDocument/2006/relationships/worksheet" Target="/xl/worksheets/sheet25.xml" Id="R455ea68dbcc345f2" /><Relationship Type="http://schemas.openxmlformats.org/officeDocument/2006/relationships/worksheet" Target="/xl/worksheets/sheet26.xml" Id="R3278bb2f03234705" /><Relationship Type="http://schemas.openxmlformats.org/officeDocument/2006/relationships/worksheet" Target="/xl/worksheets/sheet27.xml" Id="R503daf03185d4e11" /><Relationship Type="http://schemas.openxmlformats.org/officeDocument/2006/relationships/worksheet" Target="/xl/worksheets/sheet28.xml" Id="Rf280e9a0ef574439" /><Relationship Type="http://schemas.openxmlformats.org/officeDocument/2006/relationships/worksheet" Target="/xl/worksheets/sheet29.xml" Id="R1316c40e02b84779" /><Relationship Type="http://schemas.openxmlformats.org/officeDocument/2006/relationships/worksheet" Target="/xl/worksheets/sheet30.xml" Id="Rcb98f33134534541" /><Relationship Type="http://schemas.openxmlformats.org/officeDocument/2006/relationships/worksheet" Target="/xl/worksheets/sheet31.xml" Id="R2f84d7aba52445e3" /><Relationship Type="http://schemas.openxmlformats.org/officeDocument/2006/relationships/worksheet" Target="/xl/worksheets/sheet32.xml" Id="R5d2a02691c33480c" /><Relationship Type="http://schemas.openxmlformats.org/officeDocument/2006/relationships/worksheet" Target="/xl/worksheets/sheet33.xml" Id="R1417888c876d4259" /><Relationship Type="http://schemas.openxmlformats.org/officeDocument/2006/relationships/worksheet" Target="/xl/worksheets/sheet34.xml" Id="R68324837f233426e" /><Relationship Type="http://schemas.openxmlformats.org/officeDocument/2006/relationships/worksheet" Target="/xl/worksheets/sheet35.xml" Id="Raca80073e9f64924" /><Relationship Type="http://schemas.openxmlformats.org/officeDocument/2006/relationships/worksheet" Target="/xl/worksheets/sheet36.xml" Id="Re492a80022da4503" /><Relationship Type="http://schemas.openxmlformats.org/officeDocument/2006/relationships/worksheet" Target="/xl/worksheets/sheet37.xml" Id="R56c37dac090747ed" /><Relationship Type="http://schemas.openxmlformats.org/officeDocument/2006/relationships/worksheet" Target="/xl/worksheets/sheet38.xml" Id="Rf9ab49389fa944a1" /><Relationship Type="http://schemas.openxmlformats.org/officeDocument/2006/relationships/worksheet" Target="/xl/worksheets/sheet39.xml" Id="R2fba35b6c90b4c0a" /><Relationship Type="http://schemas.openxmlformats.org/officeDocument/2006/relationships/worksheet" Target="/xl/worksheets/sheet40.xml" Id="R15f2e4e95b0c4133" /><Relationship Type="http://schemas.openxmlformats.org/officeDocument/2006/relationships/worksheet" Target="/xl/worksheets/sheet41.xml" Id="Reccf9f1d4fe34493" /><Relationship Type="http://schemas.openxmlformats.org/officeDocument/2006/relationships/worksheet" Target="/xl/worksheets/sheet42.xml" Id="Rb80778cabf694e45" /><Relationship Type="http://schemas.openxmlformats.org/officeDocument/2006/relationships/worksheet" Target="/xl/worksheets/sheet43.xml" Id="R7ff235a67de84f48" /><Relationship Type="http://schemas.openxmlformats.org/officeDocument/2006/relationships/worksheet" Target="/xl/worksheets/sheet44.xml" Id="R2f0e1600f37d40ca" /><Relationship Type="http://schemas.openxmlformats.org/officeDocument/2006/relationships/worksheet" Target="/xl/worksheets/sheet45.xml" Id="R8cbfaaea29774770" /><Relationship Type="http://schemas.openxmlformats.org/officeDocument/2006/relationships/worksheet" Target="/xl/worksheets/sheet46.xml" Id="R2c381ebf4c504bc0" /><Relationship Type="http://schemas.openxmlformats.org/officeDocument/2006/relationships/worksheet" Target="/xl/worksheets/sheet47.xml" Id="Reff3dfcf2bcd4620" /><Relationship Type="http://schemas.openxmlformats.org/officeDocument/2006/relationships/worksheet" Target="/xl/worksheets/sheet48.xml" Id="Rcbb56a48a2254923" /><Relationship Type="http://schemas.openxmlformats.org/officeDocument/2006/relationships/worksheet" Target="/xl/worksheets/sheet49.xml" Id="Rf48cb8d1435946b7" /><Relationship Type="http://schemas.openxmlformats.org/officeDocument/2006/relationships/worksheet" Target="/xl/worksheets/sheet50.xml" Id="R1239cd13c6f948f7" /><Relationship Type="http://schemas.openxmlformats.org/officeDocument/2006/relationships/worksheet" Target="/xl/worksheets/sheet51.xml" Id="R77ca91c9597e4ccd" /><Relationship Type="http://schemas.openxmlformats.org/officeDocument/2006/relationships/worksheet" Target="/xl/worksheets/sheet52.xml" Id="Raebdfbc90a82455a" /><Relationship Type="http://schemas.openxmlformats.org/officeDocument/2006/relationships/worksheet" Target="/xl/worksheets/sheet53.xml" Id="R1b702f21bb5141c6" /><Relationship Type="http://schemas.openxmlformats.org/officeDocument/2006/relationships/worksheet" Target="/xl/worksheets/sheet54.xml" Id="Rfef16d0dd6524bde" /><Relationship Type="http://schemas.openxmlformats.org/officeDocument/2006/relationships/worksheet" Target="/xl/worksheets/sheet55.xml" Id="R63a109015b654444" /><Relationship Type="http://schemas.openxmlformats.org/officeDocument/2006/relationships/worksheet" Target="/xl/worksheets/sheet56.xml" Id="R70a8b4b5b7e842d4" /><Relationship Type="http://schemas.openxmlformats.org/officeDocument/2006/relationships/worksheet" Target="/xl/worksheets/sheet57.xml" Id="R8c7403b1b1be445a" /><Relationship Type="http://schemas.openxmlformats.org/officeDocument/2006/relationships/worksheet" Target="/xl/worksheets/sheet58.xml" Id="Ra970aa80e55e4229" /><Relationship Type="http://schemas.openxmlformats.org/officeDocument/2006/relationships/worksheet" Target="/xl/worksheets/sheet59.xml" Id="R050d667116df42b6" /><Relationship Type="http://schemas.openxmlformats.org/officeDocument/2006/relationships/worksheet" Target="/xl/worksheets/sheet60.xml" Id="R6fad709b4210410d" /><Relationship Type="http://schemas.openxmlformats.org/officeDocument/2006/relationships/worksheet" Target="/xl/worksheets/sheet61.xml" Id="R3853caa74d294c58" /><Relationship Type="http://schemas.openxmlformats.org/officeDocument/2006/relationships/worksheet" Target="/xl/worksheets/sheet62.xml" Id="R78bf11e6432e49f3" /><Relationship Type="http://schemas.openxmlformats.org/officeDocument/2006/relationships/worksheet" Target="/xl/worksheets/sheet63.xml" Id="Re3c959cb1319451d" /><Relationship Type="http://schemas.openxmlformats.org/officeDocument/2006/relationships/worksheet" Target="/xl/worksheets/sheet64.xml" Id="R05ebec43ba4d4686" /><Relationship Type="http://schemas.openxmlformats.org/officeDocument/2006/relationships/worksheet" Target="/xl/worksheets/sheet65.xml" Id="R47f6510af8e44ce2" /><Relationship Type="http://schemas.openxmlformats.org/officeDocument/2006/relationships/worksheet" Target="/xl/worksheets/sheet66.xml" Id="R31f186901f244d04" /><Relationship Type="http://schemas.openxmlformats.org/officeDocument/2006/relationships/worksheet" Target="/xl/worksheets/sheet67.xml" Id="R6d514c5934c84b7a" /><Relationship Type="http://schemas.openxmlformats.org/officeDocument/2006/relationships/worksheet" Target="/xl/worksheets/sheet68.xml" Id="Rdeca2a053abf47a3" /><Relationship Type="http://schemas.openxmlformats.org/officeDocument/2006/relationships/worksheet" Target="/xl/worksheets/sheet69.xml" Id="R8e0f9bef67dc42f9" /><Relationship Type="http://schemas.openxmlformats.org/officeDocument/2006/relationships/worksheet" Target="/xl/worksheets/sheet70.xml" Id="R5cf525e310b04997" /><Relationship Type="http://schemas.openxmlformats.org/officeDocument/2006/relationships/worksheet" Target="/xl/worksheets/sheet71.xml" Id="R4893c0e254524edc" /><Relationship Type="http://schemas.openxmlformats.org/officeDocument/2006/relationships/worksheet" Target="/xl/worksheets/sheet72.xml" Id="Rd2c48dba64c54bee" /><Relationship Type="http://schemas.openxmlformats.org/officeDocument/2006/relationships/worksheet" Target="/xl/worksheets/sheet73.xml" Id="Rd0d9f18c15714a9f" /><Relationship Type="http://schemas.openxmlformats.org/officeDocument/2006/relationships/worksheet" Target="/xl/worksheets/sheet74.xml" Id="R26757c1795904269" /><Relationship Type="http://schemas.openxmlformats.org/officeDocument/2006/relationships/worksheet" Target="/xl/worksheets/sheet75.xml" Id="Rb9f5335187b04135" /><Relationship Type="http://schemas.openxmlformats.org/officeDocument/2006/relationships/worksheet" Target="/xl/worksheets/sheet76.xml" Id="Rb21ccd3e6b9944f3" /><Relationship Type="http://schemas.openxmlformats.org/officeDocument/2006/relationships/worksheet" Target="/xl/worksheets/sheet77.xml" Id="R635e3f78ef494168" /><Relationship Type="http://schemas.openxmlformats.org/officeDocument/2006/relationships/worksheet" Target="/xl/worksheets/sheet78.xml" Id="Re54e0403ebb94be1" /><Relationship Type="http://schemas.openxmlformats.org/officeDocument/2006/relationships/worksheet" Target="/xl/worksheets/sheet79.xml" Id="R545294872520400d" /><Relationship Type="http://schemas.openxmlformats.org/officeDocument/2006/relationships/worksheet" Target="/xl/worksheets/sheet80.xml" Id="Rbba7de15adf743a5" /><Relationship Type="http://schemas.openxmlformats.org/officeDocument/2006/relationships/worksheet" Target="/xl/worksheets/sheet81.xml" Id="R940fe941cf334627" /><Relationship Type="http://schemas.openxmlformats.org/officeDocument/2006/relationships/worksheet" Target="/xl/worksheets/sheet82.xml" Id="Ra8f3873372184751" /></Relationships>
</file>

<file path=xl/drawings/_rels/drawing1.xml.rels>&#65279;<?xml version="1.0" encoding="utf-8"?><Relationships xmlns="http://schemas.openxmlformats.org/package/2006/relationships"><Relationship Type="http://schemas.openxmlformats.org/officeDocument/2006/relationships/chart" Target="/xl/drawings/charts/chart1.xml" Id="R261e6d28b4c84c41" /><Relationship Type="http://schemas.openxmlformats.org/officeDocument/2006/relationships/chart" Target="/xl/drawings/charts/chart2.xml" Id="R881cec25cbbb49e5" /><Relationship Type="http://schemas.openxmlformats.org/officeDocument/2006/relationships/chart" Target="/xl/drawings/charts/chart3.xml" Id="Rf1fe99fad7894db3"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Recorded cost position</a:t>
            </a:r>
          </a:p>
        </c:rich>
      </c:tx>
      <c:overlay val="0"/>
    </c:title>
    <c:plotArea>
      <c:barChart>
        <c:barDir val="col"/>
        <c:grouping val="clustered"/>
        <c:varyColors val="0"/>
        <c:ser>
          <c:idx val="0"/>
          <c:order val="0"/>
          <c:tx>
            <c:v>Amount</c:v>
          </c:tx>
          <c:cat>
            <c:strRef>
              <c:f>'02 Dashboard'!$A$26:$A$28</c:f>
              <c:strCache>
                <c:ptCount val="0"/>
              </c:strCache>
            </c:strRef>
          </c:cat>
          <c:val>
            <c:numRef>
              <c:f>'02 Dashboard'!$B$26:$B$28</c:f>
              <c:numCache>
                <c:formatCode>#,##0;[Red](#,##0);-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Recorded task status</a:t>
            </a:r>
          </a:p>
        </c:rich>
      </c:tx>
      <c:overlay val="0"/>
    </c:title>
    <c:plotArea>
      <c:doughnutChart>
        <c:ser>
          <c:idx val="0"/>
          <c:order val="0"/>
          <c:tx>
            <c:v>Count</c:v>
          </c:tx>
          <c:cat>
            <c:strRef>
              <c:f>'02 Dashboard'!$H$26:$H$31</c:f>
              <c:strCache>
                <c:ptCount val="0"/>
              </c:strCache>
            </c:strRef>
          </c:cat>
          <c:val>
            <c:numRef>
              <c:f>'02 Dashboard'!$I$26:$I$31</c:f>
              <c:numCache>
                <c:formatCode>General</c:formatCode>
                <c:ptCount val="0"/>
              </c:numCache>
            </c:numRef>
          </c:val>
        </c:ser>
      </c:doughnutChart>
    </c:plotArea>
    <c:legend>
      <c:legendPos val="b"/>
      <c:overlay val="0"/>
    </c:legend>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Open risks by source category</a:t>
            </a:r>
          </a:p>
        </c:rich>
      </c:tx>
      <c:overlay val="0"/>
    </c:title>
    <c:plotArea>
      <c:barChart>
        <c:barDir val="col"/>
        <c:grouping val="clustered"/>
        <c:varyColors val="0"/>
        <c:ser>
          <c:idx val="0"/>
          <c:order val="0"/>
          <c:tx>
            <c:v>Count</c:v>
          </c:tx>
          <c:cat>
            <c:strRef>
              <c:f>'02 Dashboard'!$K$26:$K$29</c:f>
              <c:strCache>
                <c:ptCount val="0"/>
              </c:strCache>
            </c:strRef>
          </c:cat>
          <c:val>
            <c:numRef>
              <c:f>'02 Dashboard'!$L$26:$L$29</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33</xdr:row>
      <xdr:rowOff>0</xdr:rowOff>
    </xdr:from>
    <xdr:to>
      <xdr:col>7</xdr:col>
      <xdr:colOff>0</xdr:colOff>
      <xdr:row>49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61e6d28b4c84c41"/>
        </a:graphicData>
      </a:graphic>
    </xdr:graphicFrame>
    <xdr:clientData/>
  </xdr:twoCellAnchor>
  <xdr:twoCellAnchor>
    <xdr:from>
      <xdr:col>7</xdr:col>
      <xdr:colOff>0</xdr:colOff>
      <xdr:row>33</xdr:row>
      <xdr:rowOff>0</xdr:rowOff>
    </xdr:from>
    <xdr:to>
      <xdr:col>15</xdr:col>
      <xdr:colOff>0</xdr:colOff>
      <xdr:row>49</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881cec25cbbb49e5"/>
        </a:graphicData>
      </a:graphic>
    </xdr:graphicFrame>
    <xdr:clientData/>
  </xdr:twoCellAnchor>
  <xdr:twoCellAnchor>
    <xdr:from>
      <xdr:col>0</xdr:col>
      <xdr:colOff>0</xdr:colOff>
      <xdr:row>51</xdr:row>
      <xdr:rowOff>0</xdr:rowOff>
    </xdr:from>
    <xdr:to>
      <xdr:col>7</xdr:col>
      <xdr:colOff>0</xdr:colOff>
      <xdr:row>68</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1fe99fad7894db3"/>
        </a:graphicData>
      </a:graphic>
    </xdr:graphicFrame>
    <xdr:clientData/>
  </xdr:twoCellAnchor>
</xdr:wsDr>
</file>

<file path=xl/tables/table1.xml><?xml version="1.0" encoding="utf-8"?>
<x:table xmlns:x="http://schemas.openxmlformats.org/spreadsheetml/2006/main" id="25" name="ToolDirectory" displayName="ToolDirectory" ref="A9:I81" headerRowCount="1" totalsRowCount="0" totalsRowShown="0">
  <x:tableColumns count="9">
    <x:tableColumn id="1" name="Code"/>
    <x:tableColumn id="2" name="Stage"/>
    <x:tableColumn id="3" name="Tool / linked tab"/>
    <x:tableColumn id="4" name="Guide page"/>
    <x:tableColumn id="5" name="Form page"/>
    <x:tableColumn id="6" name="Example page"/>
    <x:tableColumn id="7" name="Type"/>
    <x:tableColumn id="8" name="Core route?"/>
    <x:tableColumn id="9" name="Source basis"/>
  </x:tableColumns>
  <x:tableStyleInfo name="TableStyleMedium2" showFirstColumn="0" showLastColumn="0" showRowStripes="1" showColumnStripes="0"/>
</x:table>
</file>

<file path=xl/tables/table2.xml><?xml version="1.0" encoding="utf-8"?>
<x:table xmlns:x="http://schemas.openxmlformats.org/spreadsheetml/2006/main" id="1" name="T_A10" displayName="T_A10" ref="A9:F39" headerRowCount="1" totalsRowCount="0" totalsRowShown="0">
  <x:tableColumns count="6">
    <x:tableColumn id="1" name="ID / type"/>
    <x:tableColumn id="2" name="Assumption or dependency"/>
    <x:tableColumn id="3" name="Evidence / commitment"/>
    <x:tableColumn id="4" name="Owner"/>
    <x:tableColumn id="5" name="Required by"/>
    <x:tableColumn id="6" name="Status / action"/>
  </x:tableColumns>
  <x:tableStyleInfo name="TableStyleMedium2" showFirstColumn="0" showLastColumn="0" showRowStripes="1" showColumnStripes="0"/>
</x:table>
</file>

<file path=xl/tables/table3.xml><?xml version="1.0" encoding="utf-8"?>
<x:table xmlns:x="http://schemas.openxmlformats.org/spreadsheetml/2006/main" id="8" name="T_B1" displayName="T_B1" ref="A9:P109" headerRowCount="1" totalsRowCount="0" totalsRowShown="0">
  <x:tableColumns count="16">
    <x:tableColumn id="1" name="ID"/>
    <x:tableColumn id="2" name="Action / work package"/>
    <x:tableColumn id="3" name="Dependency IDs"/>
    <x:tableColumn id="4" name="Owner"/>
    <x:tableColumn id="5" name="Effort hours"/>
    <x:tableColumn id="6" name="Baseline start"/>
    <x:tableColumn id="7" name="Baseline finish"/>
    <x:tableColumn id="8" name="Actual start"/>
    <x:tableColumn id="9" name="Actual finish"/>
    <x:tableColumn id="10" name="Forecast finish"/>
    <x:tableColumn id="11" name="Complete %"/>
    <x:tableColumn id="12" name="Planned calendar days"/>
    <x:tableColumn id="13" name="Finish variance days"/>
    <x:tableColumn id="14" name="Status indicator"/>
    <x:tableColumn id="15" name="Progress evidence"/>
    <x:tableColumn id="16" name="Data check"/>
  </x:tableColumns>
  <x:tableStyleInfo name="TableStyleMedium2" showFirstColumn="0" showLastColumn="0" showRowStripes="1" showColumnStripes="0"/>
</x:table>
</file>

<file path=xl/tables/table4.xml><?xml version="1.0" encoding="utf-8"?>
<x:table xmlns:x="http://schemas.openxmlformats.org/spreadsheetml/2006/main" id="2" name="T_B2" displayName="T_B2" ref="A9:F39" headerRowCount="1" totalsRowCount="0" totalsRowShown="0">
  <x:tableColumns count="6">
    <x:tableColumn id="1" name="Audience"/>
    <x:tableColumn id="2" name="Purpose / message"/>
    <x:tableColumn id="3" name="Channel"/>
    <x:tableColumn id="4" name="Owner / approver"/>
    <x:tableColumn id="5" name="When"/>
    <x:tableColumn id="6" name="Feedback / evidence"/>
  </x:tableColumns>
  <x:tableStyleInfo name="TableStyleMedium2" showFirstColumn="0" showLastColumn="0" showRowStripes="1" showColumnStripes="0"/>
</x:table>
</file>

<file path=xl/tables/table5.xml><?xml version="1.0" encoding="utf-8"?>
<x:table xmlns:x="http://schemas.openxmlformats.org/spreadsheetml/2006/main" id="9" name="T_B4" displayName="T_B4" ref="A9:N109" headerRowCount="1" totalsRowCount="0" totalsRowShown="0">
  <x:tableColumns count="14">
    <x:tableColumn id="1" name="Benefit ID"/>
    <x:tableColumn id="2" name="Benefit / mechanism"/>
    <x:tableColumn id="3" name="Type"/>
    <x:tableColumn id="4" name="Unit"/>
    <x:tableColumn id="5" name="Baseline"/>
    <x:tableColumn id="6" name="Target"/>
    <x:tableColumn id="7" name="Actual"/>
    <x:tableColumn id="8" name="Progress to target"/>
    <x:tableColumn id="9" name="Baseline date"/>
    <x:tableColumn id="10" name="Review due"/>
    <x:tableColumn id="11" name="Benefit owner"/>
    <x:tableColumn id="12" name="Measurement method"/>
    <x:tableColumn id="13" name="Evidence"/>
    <x:tableColumn id="14" name="Interpretation"/>
  </x:tableColumns>
  <x:tableStyleInfo name="TableStyleMedium2" showFirstColumn="0" showLastColumn="0" showRowStripes="1" showColumnStripes="0"/>
</x:table>
</file>

<file path=xl/tables/table6.xml><?xml version="1.0" encoding="utf-8"?>
<x:table xmlns:x="http://schemas.openxmlformats.org/spreadsheetml/2006/main" id="3" name="T_B6" displayName="T_B6" ref="A9:F39" headerRowCount="1" totalsRowCount="0" totalsRowShown="0">
  <x:tableColumns count="6">
    <x:tableColumn id="1" name="Function / role"/>
    <x:tableColumn id="2" name="Involved?"/>
    <x:tableColumn id="3" name="Contact"/>
    <x:tableColumn id="4" name="Business route"/>
    <x:tableColumn id="5" name="Deputy / escalation"/>
    <x:tableColumn id="6" name="Review date"/>
  </x:tableColumns>
  <x:tableStyleInfo name="TableStyleMedium2" showFirstColumn="0" showLastColumn="0" showRowStripes="1" showColumnStripes="0"/>
</x:table>
</file>

<file path=xl/tables/table7.xml><?xml version="1.0" encoding="utf-8"?>
<x:table xmlns:x="http://schemas.openxmlformats.org/spreadsheetml/2006/main" id="4" name="T_B8" displayName="T_B8" ref="A9:H39" headerRowCount="1" totalsRowCount="0" totalsRowShown="0">
  <x:tableColumns count="8">
    <x:tableColumn id="1" name="ID"/>
    <x:tableColumn id="2" name="Duration"/>
    <x:tableColumn id="3" name="Predecessor"/>
    <x:tableColumn id="4" name="ES"/>
    <x:tableColumn id="5" name="EF"/>
    <x:tableColumn id="6" name="LS"/>
    <x:tableColumn id="7" name="LF"/>
    <x:tableColumn id="8" name="Float"/>
  </x:tableColumns>
  <x:tableStyleInfo name="TableStyleMedium2" showFirstColumn="0" showLastColumn="0" showRowStripes="1" showColumnStripes="0"/>
</x:table>
</file>

<file path=xl/tables/table8.xml><?xml version="1.0" encoding="utf-8"?>
<x:table xmlns:x="http://schemas.openxmlformats.org/spreadsheetml/2006/main" id="10" name="T_B9" displayName="T_B9" ref="A9:J109" headerRowCount="1" totalsRowCount="0" totalsRowShown="0">
  <x:tableColumns count="10">
    <x:tableColumn id="1" name="Role / resource"/>
    <x:tableColumn id="2" name="Period"/>
    <x:tableColumn id="3" name="Work package"/>
    <x:tableColumn id="4" name="Demand hours"/>
    <x:tableColumn id="5" name="Available hours"/>
    <x:tableColumn id="6" name="Gap hours"/>
    <x:tableColumn id="7" name="Utilisation"/>
    <x:tableColumn id="8" name="Resolution / decision"/>
    <x:tableColumn id="9" name="Owner"/>
    <x:tableColumn id="10" name="Evidence"/>
  </x:tableColumns>
  <x:tableStyleInfo name="TableStyleMedium2" showFirstColumn="0" showLastColumn="0" showRowStripes="1" showColumnStripes="0"/>
</x:table>
</file>

<file path=xl/tables/table9.xml><?xml version="1.0" encoding="utf-8"?>
<x:table xmlns:x="http://schemas.openxmlformats.org/spreadsheetml/2006/main" id="11" name="T_B10" displayName="T_B10" ref="A9:L109" headerRowCount="1" totalsRowCount="0" totalsRowShown="0">
  <x:tableColumns count="12">
    <x:tableColumn id="1" name="Cost ID"/>
    <x:tableColumn id="2" name="Work package"/>
    <x:tableColumn id="3" name="Category"/>
    <x:tableColumn id="4" name="Unit / estimate basis"/>
    <x:tableColumn id="5" name="Quantity"/>
    <x:tableColumn id="6" name="Rate"/>
    <x:tableColumn id="7" name="Original baseline amount"/>
    <x:tableColumn id="8" name="Cost type"/>
    <x:tableColumn id="9" name="Cost owner"/>
    <x:tableColumn id="10" name="Estimate date"/>
    <x:tableColumn id="11" name="Source / approval evidence"/>
    <x:tableColumn id="12" name="Notes"/>
  </x:tableColumns>
  <x:tableStyleInfo name="TableStyleMedium2" showFirstColumn="0" showLastColumn="0" showRowStripes="1" showColumnStripes="0"/>
</x:table>
</file>

<file path=xl/tables/table10.xml><?xml version="1.0" encoding="utf-8"?>
<x:table xmlns:x="http://schemas.openxmlformats.org/spreadsheetml/2006/main" id="12" name="T_B11" displayName="T_B11" ref="A9:J109" headerRowCount="1" totalsRowCount="0" totalsRowShown="0">
  <x:tableColumns count="10">
    <x:tableColumn id="1" name="Output / decision"/>
    <x:tableColumn id="2" name="Sponsor"/>
    <x:tableColumn id="3" name="Project manager"/>
    <x:tableColumn id="4" name="HR Operations"/>
    <x:tableColumn id="5" name="IT Lead"/>
    <x:tableColumn id="6" name="Site managers"/>
    <x:tableColumn id="7" name="Finance"/>
    <x:tableColumn id="8" name="Other role"/>
    <x:tableColumn id="9" name="Accountability check"/>
    <x:tableColumn id="10" name="Delivery check"/>
  </x:tableColumns>
  <x:tableStyleInfo name="TableStyleMedium2" showFirstColumn="0" showLastColumn="0" showRowStripes="1" showColumnStripes="0"/>
</x:table>
</file>

<file path=xl/tables/table11.xml><?xml version="1.0" encoding="utf-8"?>
<x:table xmlns:x="http://schemas.openxmlformats.org/spreadsheetml/2006/main" id="5" name="T_B12" displayName="T_B12" ref="A9:F39" headerRowCount="1" totalsRowCount="0" totalsRowShown="0">
  <x:tableColumns count="6">
    <x:tableColumn id="1" name="Test / output"/>
    <x:tableColumn id="2" name="Criterion"/>
    <x:tableColumn id="3" name="Method"/>
    <x:tableColumn id="4" name="Reviewer"/>
    <x:tableColumn id="5" name="Required by"/>
    <x:tableColumn id="6" name="Acceptance / evidence"/>
  </x:tableColumns>
  <x:tableStyleInfo name="TableStyleMedium2" showFirstColumn="0" showLastColumn="0" showRowStripes="1" showColumnStripes="0"/>
</x:table>
</file>

<file path=xl/tables/table12.xml><?xml version="1.0" encoding="utf-8"?>
<x:table xmlns:x="http://schemas.openxmlformats.org/spreadsheetml/2006/main" id="6" name="T_B13" displayName="T_B13" ref="A9:F39" headerRowCount="1" totalsRowCount="0" totalsRowShown="0">
  <x:tableColumns count="6">
    <x:tableColumn id="1" name="Requirement"/>
    <x:tableColumn id="2" name="Source / priority"/>
    <x:tableColumn id="3" name="Output"/>
    <x:tableColumn id="4" name="Acceptance criterion"/>
    <x:tableColumn id="5" name="Test / evidence"/>
    <x:tableColumn id="6" name="Status / accepter"/>
  </x:tableColumns>
  <x:tableStyleInfo name="TableStyleMedium2" showFirstColumn="0" showLastColumn="0" showRowStripes="1" showColumnStripes="0"/>
</x:table>
</file>

<file path=xl/tables/table13.xml><?xml version="1.0" encoding="utf-8"?>
<x:table xmlns:x="http://schemas.openxmlformats.org/spreadsheetml/2006/main" id="13" name="T_C2B" displayName="T_C2B" ref="A9:S109" headerRowCount="1" totalsRowCount="0" totalsRowShown="0">
  <x:tableColumns count="19">
    <x:tableColumn id="1" name="CR ID"/>
    <x:tableColumn id="2" name="Raised date"/>
    <x:tableColumn id="3" name="Description of change"/>
    <x:tableColumn id="4" name="Originator"/>
    <x:tableColumn id="5" name="Issue ID"/>
    <x:tableColumn id="6" name="Schedule impact days"/>
    <x:tableColumn id="7" name="Budget impact"/>
    <x:tableColumn id="8" name="Scope / quality impact"/>
    <x:tableColumn id="9" name="Related projects / benefits"/>
    <x:tableColumn id="10" name="Status"/>
    <x:tableColumn id="11" name="Decision / reasons"/>
    <x:tableColumn id="12" name="Decision maker"/>
    <x:tableColumn id="13" name="Decision date"/>
    <x:tableColumn id="14" name="Implemented date"/>
    <x:tableColumn id="15" name="Baseline version"/>
    <x:tableColumn id="16" name="Approval evidence"/>
    <x:tableColumn id="17" name="Approval completeness"/>
    <x:tableColumn id="18" name="Implementation evidence"/>
    <x:tableColumn id="19" name="Cost ID affected"/>
  </x:tableColumns>
  <x:tableStyleInfo name="TableStyleMedium2" showFirstColumn="0" showLastColumn="0" showRowStripes="1" showColumnStripes="0"/>
</x:table>
</file>

<file path=xl/tables/table14.xml><?xml version="1.0" encoding="utf-8"?>
<x:table xmlns:x="http://schemas.openxmlformats.org/spreadsheetml/2006/main" id="14" name="T_C3" displayName="T_C3" ref="A9:N109" headerRowCount="1" totalsRowCount="0" totalsRowShown="0">
  <x:tableColumns count="14">
    <x:tableColumn id="1" name="Issue ID"/>
    <x:tableColumn id="2" name="Issue"/>
    <x:tableColumn id="3" name="Impact"/>
    <x:tableColumn id="4" name="Priority"/>
    <x:tableColumn id="5" name="Resolution action"/>
    <x:tableColumn id="6" name="Owner"/>
    <x:tableColumn id="7" name="Raised date"/>
    <x:tableColumn id="8" name="Escalated date"/>
    <x:tableColumn id="9" name="Resolve by"/>
    <x:tableColumn id="10" name="Closed date"/>
    <x:tableColumn id="11" name="Resolution evidence"/>
    <x:tableColumn id="12" name="Status"/>
    <x:tableColumn id="13" name="Age days"/>
    <x:tableColumn id="14" name="Overdue days"/>
  </x:tableColumns>
  <x:tableStyleInfo name="TableStyleMedium2" showFirstColumn="0" showLastColumn="0" showRowStripes="1" showColumnStripes="0"/>
</x:table>
</file>

<file path=xl/tables/table15.xml><?xml version="1.0" encoding="utf-8"?>
<x:table xmlns:x="http://schemas.openxmlformats.org/spreadsheetml/2006/main" id="15" name="T_C4" displayName="T_C4" ref="A9:S109" headerRowCount="1" totalsRowCount="0" totalsRowShown="0">
  <x:tableColumns count="19">
    <x:tableColumn id="1" name="Risk ID"/>
    <x:tableColumn id="2" name="Cause - event - effect"/>
    <x:tableColumn id="3" name="Impact if triggered"/>
    <x:tableColumn id="4" name="Impact 1-5"/>
    <x:tableColumn id="5" name="Likelihood 1-5"/>
    <x:tableColumn id="6" name="Score"/>
    <x:tableColumn id="7" name="Source matrix category"/>
    <x:tableColumn id="8" name="Proximity"/>
    <x:tableColumn id="9" name="Response"/>
    <x:tableColumn id="10" name="Management actions"/>
    <x:tableColumn id="11" name="Owner"/>
    <x:tableColumn id="12" name="Raised date"/>
    <x:tableColumn id="13" name="Last reviewed"/>
    <x:tableColumn id="14" name="Review due"/>
    <x:tableColumn id="15" name="Closed date"/>
    <x:tableColumn id="16" name="Residual impact"/>
    <x:tableColumn id="17" name="Residual likelihood"/>
    <x:tableColumn id="18" name="Residual category"/>
    <x:tableColumn id="19" name="Control / closure evidence"/>
  </x:tableColumns>
  <x:tableStyleInfo name="TableStyleMedium2" showFirstColumn="0" showLastColumn="0" showRowStripes="1" showColumnStripes="0"/>
</x:table>
</file>

<file path=xl/tables/table16.xml><?xml version="1.0" encoding="utf-8"?>
<x:table xmlns:x="http://schemas.openxmlformats.org/spreadsheetml/2006/main" id="16" name="T_C6" displayName="T_C6" ref="A9:L109" headerRowCount="1" totalsRowCount="0" totalsRowShown="0">
  <x:tableColumns count="12">
    <x:tableColumn id="1" name="Action ID"/>
    <x:tableColumn id="2" name="Required result"/>
    <x:tableColumn id="3" name="Linked issue / risk / decision"/>
    <x:tableColumn id="4" name="Owner"/>
    <x:tableColumn id="5" name="Raised date"/>
    <x:tableColumn id="6" name="Original due"/>
    <x:tableColumn id="7" name="Current due"/>
    <x:tableColumn id="8" name="Status"/>
    <x:tableColumn id="9" name="Completed date"/>
    <x:tableColumn id="10" name="Completion evidence"/>
    <x:tableColumn id="11" name="Overdue days"/>
    <x:tableColumn id="12" name="Integrity"/>
  </x:tableColumns>
  <x:tableStyleInfo name="TableStyleMedium2" showFirstColumn="0" showLastColumn="0" showRowStripes="1" showColumnStripes="0"/>
</x:table>
</file>

<file path=xl/tables/table17.xml><?xml version="1.0" encoding="utf-8"?>
<x:table xmlns:x="http://schemas.openxmlformats.org/spreadsheetml/2006/main" id="17" name="T_C7" displayName="T_C7" ref="A9:J109" headerRowCount="1" totalsRowCount="0" totalsRowShown="0">
  <x:tableColumns count="10">
    <x:tableColumn id="1" name="Decision ID"/>
    <x:tableColumn id="2" name="Decision question"/>
    <x:tableColumn id="3" name="Options / evidence"/>
    <x:tableColumn id="4" name="Outcome"/>
    <x:tableColumn id="5" name="Decision maker"/>
    <x:tableColumn id="6" name="Decision date"/>
    <x:tableColumn id="7" name="Authority / evidence"/>
    <x:tableColumn id="8" name="Conditions"/>
    <x:tableColumn id="9" name="Action owner"/>
    <x:tableColumn id="10" name="Review trigger"/>
  </x:tableColumns>
  <x:tableStyleInfo name="TableStyleMedium2" showFirstColumn="0" showLastColumn="0" showRowStripes="1" showColumnStripes="0"/>
</x:table>
</file>

<file path=xl/tables/table18.xml><?xml version="1.0" encoding="utf-8"?>
<x:table xmlns:x="http://schemas.openxmlformats.org/spreadsheetml/2006/main" id="18" name="T_C8" displayName="T_C8" ref="A9:K109" headerRowCount="1" totalsRowCount="0" totalsRowShown="0">
  <x:tableColumns count="11">
    <x:tableColumn id="1" name="Milestone ID"/>
    <x:tableColumn id="2" name="Accepted result required"/>
    <x:tableColumn id="3" name="Owner"/>
    <x:tableColumn id="4" name="Original date"/>
    <x:tableColumn id="5" name="Current approved date"/>
    <x:tableColumn id="6" name="Forecast date"/>
    <x:tableColumn id="7" name="Actual date"/>
    <x:tableColumn id="8" name="Evidence"/>
    <x:tableColumn id="9" name="Variance to original"/>
    <x:tableColumn id="10" name="Variance to current"/>
    <x:tableColumn id="11" name="Status"/>
  </x:tableColumns>
  <x:tableStyleInfo name="TableStyleMedium2" showFirstColumn="0" showLastColumn="0" showRowStripes="1" showColumnStripes="0"/>
</x:table>
</file>

<file path=xl/tables/table19.xml><?xml version="1.0" encoding="utf-8"?>
<x:table xmlns:x="http://schemas.openxmlformats.org/spreadsheetml/2006/main" id="19" name="T_C9" displayName="T_C9" ref="A9:M109" headerRowCount="1" totalsRowCount="0" totalsRowShown="0">
  <x:tableColumns count="13">
    <x:tableColumn id="1" name="Cost ID"/>
    <x:tableColumn id="2" name="Description"/>
    <x:tableColumn id="3" name="Current line budget"/>
    <x:tableColumn id="4" name="Actual recognised"/>
    <x:tableColumn id="5" name="Unpaid committed"/>
    <x:tableColumn id="6" name="Other uncommitted ETC"/>
    <x:tableColumn id="7" name="Forecast at completion"/>
    <x:tableColumn id="8" name="Variance to current"/>
    <x:tableColumn id="9" name="Variance %"/>
    <x:tableColumn id="10" name="Owner"/>
    <x:tableColumn id="11" name="As-of date"/>
    <x:tableColumn id="12" name="Estimate / ledger evidence"/>
    <x:tableColumn id="13" name="Data check"/>
  </x:tableColumns>
  <x:tableStyleInfo name="TableStyleMedium2" showFirstColumn="0" showLastColumn="0" showRowStripes="1" showColumnStripes="0"/>
</x:table>
</file>

<file path=xl/tables/table20.xml><?xml version="1.0" encoding="utf-8"?>
<x:table xmlns:x="http://schemas.openxmlformats.org/spreadsheetml/2006/main" id="20" name="T_C11" displayName="T_C11" ref="A9:M109" headerRowCount="1" totalsRowCount="0" totalsRowShown="0">
  <x:tableColumns count="13">
    <x:tableColumn id="1" name="Test ID"/>
    <x:tableColumn id="2" name="Requirement / output"/>
    <x:tableColumn id="3" name="Expected result"/>
    <x:tableColumn id="4" name="Actual result"/>
    <x:tableColumn id="5" name="Mandatory?"/>
    <x:tableColumn id="6" name="Severity"/>
    <x:tableColumn id="7" name="Result"/>
    <x:tableColumn id="8" name="Correction owner"/>
    <x:tableColumn id="9" name="Retest due"/>
    <x:tableColumn id="10" name="Evidence"/>
    <x:tableColumn id="11" name="Accepted by"/>
    <x:tableColumn id="12" name="Acceptance date"/>
    <x:tableColumn id="13" name="Control status"/>
  </x:tableColumns>
  <x:tableStyleInfo name="TableStyleMedium2" showFirstColumn="0" showLastColumn="0" showRowStripes="1" showColumnStripes="0"/>
</x:table>
</file>

<file path=xl/tables/table21.xml><?xml version="1.0" encoding="utf-8"?>
<x:table xmlns:x="http://schemas.openxmlformats.org/spreadsheetml/2006/main" id="21" name="T_C15" displayName="T_C15" ref="A9:M109" headerRowCount="1" totalsRowCount="0" totalsRowShown="0">
  <x:tableColumns count="13">
    <x:tableColumn id="1" name="Group"/>
    <x:tableColumn id="2" name="Eligible"/>
    <x:tableColumn id="3" name="Invited"/>
    <x:tableColumn id="4" name="Attended"/>
    <x:tableColumn id="5" name="Demonstrated capability"/>
    <x:tableColumn id="6" name="Active users"/>
    <x:tableColumn id="7" name="Attendance rate"/>
    <x:tableColumn id="8" name="Demonstration rate"/>
    <x:tableColumn id="9" name="Active-use rate"/>
    <x:tableColumn id="10" name="Review period"/>
    <x:tableColumn id="11" name="Barrier / support"/>
    <x:tableColumn id="12" name="Owner"/>
    <x:tableColumn id="13" name="Count integrity"/>
  </x:tableColumns>
  <x:tableStyleInfo name="TableStyleMedium2" showFirstColumn="0" showLastColumn="0" showRowStripes="1" showColumnStripes="0"/>
</x:table>
</file>

<file path=xl/tables/table22.xml><?xml version="1.0" encoding="utf-8"?>
<x:table xmlns:x="http://schemas.openxmlformats.org/spreadsheetml/2006/main" id="7" name="T_C18" displayName="T_C18" ref="A9:F39" headerRowCount="1" totalsRowCount="0" totalsRowShown="0">
  <x:tableColumns count="6">
    <x:tableColumn id="1" name="Step / time"/>
    <x:tableColumn id="2" name="Action"/>
    <x:tableColumn id="3" name="Owner"/>
    <x:tableColumn id="4" name="Checkpoint"/>
    <x:tableColumn id="5" name="Stop / fallback"/>
    <x:tableColumn id="6" name="Actual evidence"/>
  </x:tableColumns>
  <x:tableStyleInfo name="TableStyleMedium2" showFirstColumn="0" showLastColumn="0" showRowStripes="1" showColumnStripes="0"/>
</x:table>
</file>

<file path=xl/tables/table23.xml><?xml version="1.0" encoding="utf-8"?>
<x:table xmlns:x="http://schemas.openxmlformats.org/spreadsheetml/2006/main" id="22" name="T_D2" displayName="T_D2" ref="A9:J109" headerRowCount="1" totalsRowCount="0" totalsRowShown="0">
  <x:tableColumns count="10">
    <x:tableColumn id="1" name="Lesson ID"/>
    <x:tableColumn id="2" name="Event / evidence"/>
    <x:tableColumn id="3" name="Consequence"/>
    <x:tableColumn id="4" name="Explanation / limits"/>
    <x:tableColumn id="5" name="Future practice"/>
    <x:tableColumn id="6" name="Adoption action"/>
    <x:tableColumn id="7" name="Owner"/>
    <x:tableColumn id="8" name="Due date"/>
    <x:tableColumn id="9" name="Status"/>
    <x:tableColumn id="10" name="Adoption evidence"/>
  </x:tableColumns>
  <x:tableStyleInfo name="TableStyleMedium2" showFirstColumn="0" showLastColumn="0" showRowStripes="1" showColumnStripes="0"/>
</x:table>
</file>

<file path=xl/tables/table24.xml><?xml version="1.0" encoding="utf-8"?>
<x:table xmlns:x="http://schemas.openxmlformats.org/spreadsheetml/2006/main" id="23" name="T_D6" displayName="T_D6" ref="A9:L109" headerRowCount="1" totalsRowCount="0" totalsRowShown="0">
  <x:tableColumns count="12">
    <x:tableColumn id="1" name="Cost ID"/>
    <x:tableColumn id="2" name="Category"/>
    <x:tableColumn id="3" name="Original budget"/>
    <x:tableColumn id="4" name="Approved changes"/>
    <x:tableColumn id="5" name="Current budget"/>
    <x:tableColumn id="6" name="Final actual"/>
    <x:tableColumn id="7" name="Variance to original"/>
    <x:tableColumn id="8" name="Variance to current"/>
    <x:tableColumn id="9" name="Remaining obligation"/>
    <x:tableColumn id="10" name="Finance evidence"/>
    <x:tableColumn id="11" name="Sign-off date"/>
    <x:tableColumn id="12" name="Closure check"/>
  </x:tableColumns>
  <x:tableStyleInfo name="TableStyleMedium2" showFirstColumn="0" showLastColumn="0" showRowStripes="1" showColumnStripes="0"/>
</x:table>
</file>

<file path=xl/tables/table25.xml><?xml version="1.0" encoding="utf-8"?>
<x:table xmlns:x="http://schemas.openxmlformats.org/spreadsheetml/2006/main" id="24" name="T_D7" displayName="T_D7" ref="A9:K109" headerRowCount="1" totalsRowCount="0" totalsRowShown="0">
  <x:tableColumns count="11">
    <x:tableColumn id="1" name="Original log ID"/>
    <x:tableColumn id="2" name="Type"/>
    <x:tableColumn id="3" name="Residual obligation"/>
    <x:tableColumn id="4" name="Consequence / controls"/>
    <x:tableColumn id="5" name="Closure blocker?"/>
    <x:tableColumn id="6" name="Receiving owner"/>
    <x:tableColumn id="7" name="Due / review date"/>
    <x:tableColumn id="8" name="Receiving record"/>
    <x:tableColumn id="9" name="Acceptance evidence"/>
    <x:tableColumn id="10" name="Accepted date"/>
    <x:tableColumn id="11" name="Transfer statu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HR Delivery">
      <a:dk1>
        <a:srgbClr val="06131B"/>
      </a:dk1>
      <a:lt1>
        <a:srgbClr val="FFFFFF"/>
      </a:lt1>
      <a:dk2>
        <a:srgbClr val="0E2841"/>
      </a:dk2>
      <a:lt2>
        <a:srgbClr val="F6F8F9"/>
      </a:lt2>
      <a:accent1>
        <a:srgbClr val="06131B"/>
      </a:accent1>
      <a:accent2>
        <a:srgbClr val="2EC4B6"/>
      </a:accent2>
      <a:accent3>
        <a:srgbClr val="159A91"/>
      </a:accent3>
      <a:accent4>
        <a:srgbClr val="47545C"/>
      </a:accent4>
      <a:accent5>
        <a:srgbClr val="5EE3D8"/>
      </a:accent5>
      <a:accent6>
        <a:srgbClr val="D4DEE3"/>
      </a:accent6>
      <a:hlink>
        <a:srgbClr val="159A91"/>
      </a:hlink>
      <a:folHlink>
        <a:srgbClr val="159A91"/>
      </a:folHlink>
    </a:clrScheme>
    <a:fontScheme name="Office">
      <a:majorFont>
        <a:latin typeface="Calibri Light"/>
        <a:ea typeface="Calibri Light"/>
        <a:cs typeface="Calibri Light"/>
      </a:majorFont>
      <a:minorFont>
        <a:latin typeface="Calibri"/>
        <a:ea typeface="Calibri"/>
        <a:cs typeface="Calibri"/>
      </a:minorFont>
    </a:fontScheme>
    <a:fmtScheme name="HR Delivery">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drawing" Target="/xl/drawings/drawing1.xml" Id="R54de93ea336d433a" /></Relationships>
</file>

<file path=xl/worksheets/_rels/sheet5.xml.rels>&#65279;<?xml version="1.0" encoding="utf-8"?><Relationships xmlns="http://schemas.openxmlformats.org/package/2006/relationships"><Relationship Type="http://schemas.openxmlformats.org/officeDocument/2006/relationships/table" Target="/xl/tables/table1.xml" Id="Recfbd5d590e749b4" /></Relationships>
</file>

<file path=xl/worksheets/_rels/sheet17.xml.rels>&#65279;<?xml version="1.0" encoding="utf-8"?><Relationships xmlns="http://schemas.openxmlformats.org/package/2006/relationships"><Relationship Type="http://schemas.openxmlformats.org/officeDocument/2006/relationships/table" Target="/xl/tables/table2.xml" Id="R18870f1c5a4b4c4e" /></Relationships>
</file>

<file path=xl/worksheets/_rels/sheet22.xml.rels>&#65279;<?xml version="1.0" encoding="utf-8"?><Relationships xmlns="http://schemas.openxmlformats.org/package/2006/relationships"><Relationship Type="http://schemas.openxmlformats.org/officeDocument/2006/relationships/table" Target="/xl/tables/table3.xml" Id="R20453c114f714b94" /></Relationships>
</file>

<file path=xl/worksheets/_rels/sheet23.xml.rels>&#65279;<?xml version="1.0" encoding="utf-8"?><Relationships xmlns="http://schemas.openxmlformats.org/package/2006/relationships"><Relationship Type="http://schemas.openxmlformats.org/officeDocument/2006/relationships/table" Target="/xl/tables/table4.xml" Id="Rf04f08875df04a12" /></Relationships>
</file>

<file path=xl/worksheets/_rels/sheet25.xml.rels>&#65279;<?xml version="1.0" encoding="utf-8"?><Relationships xmlns="http://schemas.openxmlformats.org/package/2006/relationships"><Relationship Type="http://schemas.openxmlformats.org/officeDocument/2006/relationships/table" Target="/xl/tables/table5.xml" Id="R95bf01ab92a94c6c" /></Relationships>
</file>

<file path=xl/worksheets/_rels/sheet27.xml.rels>&#65279;<?xml version="1.0" encoding="utf-8"?><Relationships xmlns="http://schemas.openxmlformats.org/package/2006/relationships"><Relationship Type="http://schemas.openxmlformats.org/officeDocument/2006/relationships/table" Target="/xl/tables/table6.xml" Id="R52c7d2919d4b4d5e" /></Relationships>
</file>

<file path=xl/worksheets/_rels/sheet29.xml.rels>&#65279;<?xml version="1.0" encoding="utf-8"?><Relationships xmlns="http://schemas.openxmlformats.org/package/2006/relationships"><Relationship Type="http://schemas.openxmlformats.org/officeDocument/2006/relationships/table" Target="/xl/tables/table7.xml" Id="R47b4d65bbaf641d7" /></Relationships>
</file>

<file path=xl/worksheets/_rels/sheet30.xml.rels>&#65279;<?xml version="1.0" encoding="utf-8"?><Relationships xmlns="http://schemas.openxmlformats.org/package/2006/relationships"><Relationship Type="http://schemas.openxmlformats.org/officeDocument/2006/relationships/table" Target="/xl/tables/table8.xml" Id="R82a0496123cb4781" /></Relationships>
</file>

<file path=xl/worksheets/_rels/sheet31.xml.rels>&#65279;<?xml version="1.0" encoding="utf-8"?><Relationships xmlns="http://schemas.openxmlformats.org/package/2006/relationships"><Relationship Type="http://schemas.openxmlformats.org/officeDocument/2006/relationships/table" Target="/xl/tables/table9.xml" Id="Rbbb7cc5e96af4788" /></Relationships>
</file>

<file path=xl/worksheets/_rels/sheet32.xml.rels>&#65279;<?xml version="1.0" encoding="utf-8"?><Relationships xmlns="http://schemas.openxmlformats.org/package/2006/relationships"><Relationship Type="http://schemas.openxmlformats.org/officeDocument/2006/relationships/table" Target="/xl/tables/table10.xml" Id="Rbab1a861a43b4329" /></Relationships>
</file>

<file path=xl/worksheets/_rels/sheet33.xml.rels>&#65279;<?xml version="1.0" encoding="utf-8"?><Relationships xmlns="http://schemas.openxmlformats.org/package/2006/relationships"><Relationship Type="http://schemas.openxmlformats.org/officeDocument/2006/relationships/table" Target="/xl/tables/table11.xml" Id="R5a6e38b70e2c45e0" /></Relationships>
</file>

<file path=xl/worksheets/_rels/sheet34.xml.rels>&#65279;<?xml version="1.0" encoding="utf-8"?><Relationships xmlns="http://schemas.openxmlformats.org/package/2006/relationships"><Relationship Type="http://schemas.openxmlformats.org/officeDocument/2006/relationships/table" Target="/xl/tables/table12.xml" Id="R5d003bb564d34678" /></Relationships>
</file>

<file path=xl/worksheets/_rels/sheet46.xml.rels>&#65279;<?xml version="1.0" encoding="utf-8"?><Relationships xmlns="http://schemas.openxmlformats.org/package/2006/relationships"><Relationship Type="http://schemas.openxmlformats.org/officeDocument/2006/relationships/table" Target="/xl/tables/table13.xml" Id="R8b54a3b94f0f469e" /></Relationships>
</file>

<file path=xl/worksheets/_rels/sheet47.xml.rels>&#65279;<?xml version="1.0" encoding="utf-8"?><Relationships xmlns="http://schemas.openxmlformats.org/package/2006/relationships"><Relationship Type="http://schemas.openxmlformats.org/officeDocument/2006/relationships/table" Target="/xl/tables/table14.xml" Id="R9dc6c7c1c8824d52" /></Relationships>
</file>

<file path=xl/worksheets/_rels/sheet48.xml.rels>&#65279;<?xml version="1.0" encoding="utf-8"?><Relationships xmlns="http://schemas.openxmlformats.org/package/2006/relationships"><Relationship Type="http://schemas.openxmlformats.org/officeDocument/2006/relationships/table" Target="/xl/tables/table15.xml" Id="R45739d7bd20645a3" /></Relationships>
</file>

<file path=xl/worksheets/_rels/sheet50.xml.rels>&#65279;<?xml version="1.0" encoding="utf-8"?><Relationships xmlns="http://schemas.openxmlformats.org/package/2006/relationships"><Relationship Type="http://schemas.openxmlformats.org/officeDocument/2006/relationships/table" Target="/xl/tables/table16.xml" Id="R8693093e5d3a4249" /></Relationships>
</file>

<file path=xl/worksheets/_rels/sheet51.xml.rels>&#65279;<?xml version="1.0" encoding="utf-8"?><Relationships xmlns="http://schemas.openxmlformats.org/package/2006/relationships"><Relationship Type="http://schemas.openxmlformats.org/officeDocument/2006/relationships/table" Target="/xl/tables/table17.xml" Id="R89fb5483a69641ad" /></Relationships>
</file>

<file path=xl/worksheets/_rels/sheet52.xml.rels>&#65279;<?xml version="1.0" encoding="utf-8"?><Relationships xmlns="http://schemas.openxmlformats.org/package/2006/relationships"><Relationship Type="http://schemas.openxmlformats.org/officeDocument/2006/relationships/table" Target="/xl/tables/table18.xml" Id="Rd4567e3914ea4c6e" /></Relationships>
</file>

<file path=xl/worksheets/_rels/sheet53.xml.rels>&#65279;<?xml version="1.0" encoding="utf-8"?><Relationships xmlns="http://schemas.openxmlformats.org/package/2006/relationships"><Relationship Type="http://schemas.openxmlformats.org/officeDocument/2006/relationships/table" Target="/xl/tables/table19.xml" Id="R32722448f8da4a2b" /></Relationships>
</file>

<file path=xl/worksheets/_rels/sheet55.xml.rels>&#65279;<?xml version="1.0" encoding="utf-8"?><Relationships xmlns="http://schemas.openxmlformats.org/package/2006/relationships"><Relationship Type="http://schemas.openxmlformats.org/officeDocument/2006/relationships/table" Target="/xl/tables/table20.xml" Id="R1399555a6e9c4cf5" /></Relationships>
</file>

<file path=xl/worksheets/_rels/sheet59.xml.rels>&#65279;<?xml version="1.0" encoding="utf-8"?><Relationships xmlns="http://schemas.openxmlformats.org/package/2006/relationships"><Relationship Type="http://schemas.openxmlformats.org/officeDocument/2006/relationships/table" Target="/xl/tables/table21.xml" Id="Rde79b3ae1abc4a43" /></Relationships>
</file>

<file path=xl/worksheets/_rels/sheet62.xml.rels>&#65279;<?xml version="1.0" encoding="utf-8"?><Relationships xmlns="http://schemas.openxmlformats.org/package/2006/relationships"><Relationship Type="http://schemas.openxmlformats.org/officeDocument/2006/relationships/table" Target="/xl/tables/table22.xml" Id="R316f0c60482645b0" /></Relationships>
</file>

<file path=xl/worksheets/_rels/sheet67.xml.rels>&#65279;<?xml version="1.0" encoding="utf-8"?><Relationships xmlns="http://schemas.openxmlformats.org/package/2006/relationships"><Relationship Type="http://schemas.openxmlformats.org/officeDocument/2006/relationships/table" Target="/xl/tables/table23.xml" Id="Rd789f16277cf4fe3" /></Relationships>
</file>

<file path=xl/worksheets/_rels/sheet71.xml.rels>&#65279;<?xml version="1.0" encoding="utf-8"?><Relationships xmlns="http://schemas.openxmlformats.org/package/2006/relationships"><Relationship Type="http://schemas.openxmlformats.org/officeDocument/2006/relationships/table" Target="/xl/tables/table24.xml" Id="R7b3ddffbcbae451e" /></Relationships>
</file>

<file path=xl/worksheets/_rels/sheet72.xml.rels>&#65279;<?xml version="1.0" encoding="utf-8"?><Relationships xmlns="http://schemas.openxmlformats.org/package/2006/relationships"><Relationship Type="http://schemas.openxmlformats.org/officeDocument/2006/relationships/table" Target="/xl/tables/table25.xml" Id="Raa9149a9563a47be" /></Relationships>
</file>

<file path=xl/worksheets/sheet1.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PROJECT MANAGEMENT | THE WORKING TOOLKIT</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One project. Four stages. One controlled workbook. Use with the HR Delivery practitioner manual.</x:v>
      </x:c>
      <x:c r="B4" s="28"/>
      <x:c r="C4" s="28"/>
      <x:c r="D4" s="28"/>
      <x:c r="E4" s="28"/>
      <x:c r="F4" s="28"/>
      <x:c r="G4" s="28"/>
      <x:c r="H4" s="28"/>
      <x:c r="I4" s="28"/>
      <x:c r="J4" s="28"/>
      <x:c r="K4" s="28"/>
      <x:c r="L4" s="28"/>
    </x:row>
    <x:row r="5" ht="21" customHeight="1">
      <x:c r="A5" s="35" t="str">
        <x:v>HR DELIVERY | PRACTITIONER WORKBOOK</x:v>
      </x:c>
      <x:c r="B5" s="35"/>
      <x:c r="C5" s="35"/>
      <x:c r="D5" s="35"/>
      <x:c r="E5" s="35"/>
      <x:c r="F5" s="35"/>
      <x:c r="G5" s="203" t="str">
        <x:f>IFERROR(HYPERLINK("#'04 Tool Index'!A1","OPEN TOOL INDEX"),"OPEN TOOL INDEX")</x:f>
        <x:v>OPEN TOOL INDEX</x:v>
      </x:c>
      <x:c r="H5" s="203"/>
      <x:c r="I5" s="203"/>
      <x:c r="J5" s="203"/>
      <x:c r="K5" s="203"/>
      <x:c r="L5" s="203"/>
    </x:row>
    <x:row r="6" ht="30" customHeight="1">
      <x:c r="A6" s="120" t="str">
        <x:v>BLUE text / pale-blue cells: enter your evidence. BLACK text / pale-teal cells: calculated. Blank is not zero or approval.</x:v>
      </x:c>
      <x:c r="B6" s="120"/>
      <x:c r="C6" s="120"/>
      <x:c r="D6" s="120"/>
      <x:c r="E6" s="120"/>
      <x:c r="F6" s="120"/>
      <x:c r="G6" s="120"/>
      <x:c r="H6" s="120"/>
      <x:c r="I6" s="120"/>
      <x:c r="J6" s="120"/>
      <x:c r="K6" s="120"/>
      <x:c r="L6" s="120"/>
    </x:row>
    <x:row r="7" ht="21" customHeight="1">
      <x:c r="A7" s="15"/>
      <x:c r="B7" s="15"/>
      <x:c r="C7" s="15"/>
      <x:c r="D7" s="15"/>
      <x:c r="E7" s="15"/>
      <x:c r="F7" s="15"/>
      <x:c r="G7" s="15"/>
      <x:c r="H7" s="15"/>
      <x:c r="I7" s="15"/>
      <x:c r="J7" s="15"/>
      <x:c r="K7" s="15"/>
      <x:c r="L7" s="15"/>
    </x:row>
    <x:row r="8" ht="21" customHeight="1">
      <x:c r="A8" s="210" t="str">
        <x:v>INITIATE  &gt;  PLAN  &gt;  IMPLEMENT  &gt;  CLOSE</x:v>
      </x:c>
      <x:c r="B8" s="210"/>
      <x:c r="C8" s="210"/>
      <x:c r="D8" s="210"/>
      <x:c r="E8" s="210"/>
      <x:c r="F8" s="210"/>
      <x:c r="G8" s="210"/>
      <x:c r="H8" s="210"/>
      <x:c r="I8" s="210"/>
      <x:c r="J8" s="210"/>
      <x:c r="K8" s="210"/>
      <x:c r="L8" s="210"/>
    </x:row>
    <x:row r="9" ht="21" customHeight="1">
      <x:c r="A9" s="210"/>
      <x:c r="B9" s="210"/>
      <x:c r="C9" s="210"/>
      <x:c r="D9" s="210"/>
      <x:c r="E9" s="210"/>
      <x:c r="F9" s="210"/>
      <x:c r="G9" s="210"/>
      <x:c r="H9" s="210"/>
      <x:c r="I9" s="210"/>
      <x:c r="J9" s="210"/>
      <x:c r="K9" s="210"/>
      <x:c r="L9" s="210"/>
    </x:row>
    <x:row r="10" ht="21" customHeight="1">
      <x:c r="A10" s="210"/>
      <x:c r="B10" s="210"/>
      <x:c r="C10" s="210"/>
      <x:c r="D10" s="210"/>
      <x:c r="E10" s="210"/>
      <x:c r="F10" s="210"/>
      <x:c r="G10" s="210"/>
      <x:c r="H10" s="210"/>
      <x:c r="I10" s="210"/>
      <x:c r="J10" s="210"/>
      <x:c r="K10" s="210"/>
      <x:c r="L10" s="210"/>
    </x:row>
    <x:row r="11" ht="21" customHeight="1">
      <x:c r="A11" s="15"/>
      <x:c r="B11" s="15"/>
      <x:c r="C11" s="15"/>
      <x:c r="D11" s="15"/>
      <x:c r="E11" s="15"/>
      <x:c r="F11" s="15"/>
      <x:c r="G11" s="15"/>
      <x:c r="H11" s="15"/>
      <x:c r="I11" s="15"/>
      <x:c r="J11" s="15"/>
      <x:c r="K11" s="15"/>
      <x:c r="L11" s="15"/>
    </x:row>
    <x:row r="12" ht="21" customHeight="1">
      <x:c r="A12" s="216" t="str">
        <x:v>START WITH A CLEAN WORKING COPY
The live forms and registers are intentionally blank. Fictional Project READY examples are isolated on EX Case and EX Calculations; they do not feed the live dashboard. Use 01 Setup first, then choose the tools your project needs.</x:v>
      </x:c>
      <x:c r="B12" s="216"/>
      <x:c r="C12" s="216"/>
      <x:c r="D12" s="216"/>
      <x:c r="E12" s="216"/>
      <x:c r="F12" s="216"/>
      <x:c r="G12" s="216"/>
      <x:c r="H12" s="216"/>
      <x:c r="I12" s="216"/>
      <x:c r="J12" s="216"/>
      <x:c r="K12" s="216"/>
      <x:c r="L12" s="216"/>
    </x:row>
    <x:row r="13" ht="21" customHeight="1">
      <x:c r="A13" s="216"/>
      <x:c r="B13" s="216"/>
      <x:c r="C13" s="216"/>
      <x:c r="D13" s="216"/>
      <x:c r="E13" s="216"/>
      <x:c r="F13" s="216"/>
      <x:c r="G13" s="216"/>
      <x:c r="H13" s="216"/>
      <x:c r="I13" s="216"/>
      <x:c r="J13" s="216"/>
      <x:c r="K13" s="216"/>
      <x:c r="L13" s="216"/>
    </x:row>
    <x:row r="14" ht="21" customHeight="1">
      <x:c r="A14" s="216"/>
      <x:c r="B14" s="216"/>
      <x:c r="C14" s="216"/>
      <x:c r="D14" s="216"/>
      <x:c r="E14" s="216"/>
      <x:c r="F14" s="216"/>
      <x:c r="G14" s="216"/>
      <x:c r="H14" s="216"/>
      <x:c r="I14" s="216"/>
      <x:c r="J14" s="216"/>
      <x:c r="K14" s="216"/>
      <x:c r="L14" s="216"/>
    </x:row>
    <x:row r="15" ht="21" customHeight="1">
      <x:c r="A15" s="216"/>
      <x:c r="B15" s="216"/>
      <x:c r="C15" s="216"/>
      <x:c r="D15" s="216"/>
      <x:c r="E15" s="216"/>
      <x:c r="F15" s="216"/>
      <x:c r="G15" s="216"/>
      <x:c r="H15" s="216"/>
      <x:c r="I15" s="216"/>
      <x:c r="J15" s="216"/>
      <x:c r="K15" s="216"/>
      <x:c r="L15" s="216"/>
    </x:row>
    <x:row r="16" ht="21" customHeight="1">
      <x:c r="A16" s="15"/>
      <x:c r="B16" s="15"/>
      <x:c r="C16" s="15"/>
      <x:c r="D16" s="15"/>
      <x:c r="E16" s="15"/>
      <x:c r="F16" s="15"/>
      <x:c r="G16" s="15"/>
      <x:c r="H16" s="15"/>
      <x:c r="I16" s="15"/>
      <x:c r="J16" s="15"/>
      <x:c r="K16" s="15"/>
      <x:c r="L16" s="15"/>
    </x:row>
    <x:row r="17" ht="21" customHeight="1">
      <x:c r="A17" s="221" t="str">
        <x:f>IFERROR(HYPERLINK("#'01 Setup'!A1","SET UP YOUR PROJECT"),"SET UP YOUR PROJECT")</x:f>
        <x:v>SET UP YOUR PROJECT</x:v>
      </x:c>
      <x:c r="B17" s="221"/>
      <x:c r="C17" s="221"/>
      <x:c r="D17" s="221"/>
      <x:c r="E17" s="221"/>
      <x:c r="F17" s="221"/>
      <x:c r="G17" s="221"/>
      <x:c r="H17" s="221"/>
      <x:c r="I17" s="221"/>
      <x:c r="J17" s="221"/>
      <x:c r="K17" s="221"/>
      <x:c r="L17" s="221"/>
    </x:row>
    <x:row r="18" ht="21" customHeight="1">
      <x:c r="A18" s="221"/>
      <x:c r="B18" s="221"/>
      <x:c r="C18" s="221"/>
      <x:c r="D18" s="221"/>
      <x:c r="E18" s="221"/>
      <x:c r="F18" s="221"/>
      <x:c r="G18" s="221"/>
      <x:c r="H18" s="221"/>
      <x:c r="I18" s="221"/>
      <x:c r="J18" s="221"/>
      <x:c r="K18" s="221"/>
      <x:c r="L18" s="221"/>
    </x:row>
    <x:row r="19" ht="21" customHeight="1">
      <x:c r="A19" s="15"/>
      <x:c r="B19" s="15"/>
      <x:c r="C19" s="15"/>
      <x:c r="D19" s="15"/>
      <x:c r="E19" s="15"/>
      <x:c r="F19" s="15"/>
      <x:c r="G19" s="15"/>
      <x:c r="H19" s="15"/>
      <x:c r="I19" s="15"/>
      <x:c r="J19" s="15"/>
      <x:c r="K19" s="15"/>
      <x:c r="L19" s="15"/>
    </x:row>
    <x:row r="20" ht="21" customHeight="1">
      <x:c r="A20" s="221" t="str">
        <x:f>IFERROR(HYPERLINK("#'04 Tool Index'!A1","FIND A TOOL / OPEN ITS TAB"),"FIND A TOOL / OPEN ITS TAB")</x:f>
        <x:v>FIND A TOOL / OPEN ITS TAB</x:v>
      </x:c>
      <x:c r="B20" s="221"/>
      <x:c r="C20" s="221"/>
      <x:c r="D20" s="221"/>
      <x:c r="E20" s="221"/>
      <x:c r="F20" s="221"/>
      <x:c r="G20" s="221"/>
      <x:c r="H20" s="221"/>
      <x:c r="I20" s="221"/>
      <x:c r="J20" s="221"/>
      <x:c r="K20" s="221"/>
      <x:c r="L20" s="221"/>
    </x:row>
    <x:row r="21" ht="21" customHeight="1">
      <x:c r="A21" s="221"/>
      <x:c r="B21" s="221"/>
      <x:c r="C21" s="221"/>
      <x:c r="D21" s="221"/>
      <x:c r="E21" s="221"/>
      <x:c r="F21" s="221"/>
      <x:c r="G21" s="221"/>
      <x:c r="H21" s="221"/>
      <x:c r="I21" s="221"/>
      <x:c r="J21" s="221"/>
      <x:c r="K21" s="221"/>
      <x:c r="L21" s="221"/>
    </x:row>
    <x:row r="22" ht="21" customHeight="1">
      <x:c r="A22" s="15"/>
      <x:c r="B22" s="15"/>
      <x:c r="C22" s="15"/>
      <x:c r="D22" s="15"/>
      <x:c r="E22" s="15"/>
      <x:c r="F22" s="15"/>
      <x:c r="G22" s="15"/>
      <x:c r="H22" s="15"/>
      <x:c r="I22" s="15"/>
      <x:c r="J22" s="15"/>
      <x:c r="K22" s="15"/>
      <x:c r="L22" s="15"/>
    </x:row>
    <x:row r="23" ht="21" customHeight="1">
      <x:c r="A23" s="221" t="str">
        <x:f>IFERROR(HYPERLINK("#'02 Dashboard'!A1","REVIEW DELIVERY INDICATORS"),"REVIEW DELIVERY INDICATORS")</x:f>
        <x:v>REVIEW DELIVERY INDICATORS</x:v>
      </x:c>
      <x:c r="B23" s="221"/>
      <x:c r="C23" s="221"/>
      <x:c r="D23" s="221"/>
      <x:c r="E23" s="221"/>
      <x:c r="F23" s="221"/>
      <x:c r="G23" s="221"/>
      <x:c r="H23" s="221"/>
      <x:c r="I23" s="221"/>
      <x:c r="J23" s="221"/>
      <x:c r="K23" s="221"/>
      <x:c r="L23" s="221"/>
    </x:row>
    <x:row r="24" ht="21" customHeight="1">
      <x:c r="A24" s="221"/>
      <x:c r="B24" s="221"/>
      <x:c r="C24" s="221"/>
      <x:c r="D24" s="221"/>
      <x:c r="E24" s="221"/>
      <x:c r="F24" s="221"/>
      <x:c r="G24" s="221"/>
      <x:c r="H24" s="221"/>
      <x:c r="I24" s="221"/>
      <x:c r="J24" s="221"/>
      <x:c r="K24" s="221"/>
      <x:c r="L24" s="221"/>
    </x:row>
    <x:row r="25" ht="21" customHeight="1">
      <x:c r="A25" s="15"/>
      <x:c r="B25" s="15"/>
      <x:c r="C25" s="15"/>
      <x:c r="D25" s="15"/>
      <x:c r="E25" s="15"/>
      <x:c r="F25" s="15"/>
      <x:c r="G25" s="15"/>
      <x:c r="H25" s="15"/>
      <x:c r="I25" s="15"/>
      <x:c r="J25" s="15"/>
      <x:c r="K25" s="15"/>
      <x:c r="L25" s="15"/>
    </x:row>
    <x:row r="26" ht="21" customHeight="1">
      <x:c r="A26" s="221" t="str">
        <x:f>IFERROR(HYPERLINK("#'03 Gates'!A1","CHECK STAGE-GATE EVIDENCE"),"CHECK STAGE-GATE EVIDENCE")</x:f>
        <x:v>CHECK STAGE-GATE EVIDENCE</x:v>
      </x:c>
      <x:c r="B26" s="221"/>
      <x:c r="C26" s="221"/>
      <x:c r="D26" s="221"/>
      <x:c r="E26" s="221"/>
      <x:c r="F26" s="221"/>
      <x:c r="G26" s="221"/>
      <x:c r="H26" s="221"/>
      <x:c r="I26" s="221"/>
      <x:c r="J26" s="221"/>
      <x:c r="K26" s="221"/>
      <x:c r="L26" s="221"/>
    </x:row>
    <x:row r="27" ht="21" customHeight="1">
      <x:c r="A27" s="221"/>
      <x:c r="B27" s="221"/>
      <x:c r="C27" s="221"/>
      <x:c r="D27" s="221"/>
      <x:c r="E27" s="221"/>
      <x:c r="F27" s="221"/>
      <x:c r="G27" s="221"/>
      <x:c r="H27" s="221"/>
      <x:c r="I27" s="221"/>
      <x:c r="J27" s="221"/>
      <x:c r="K27" s="221"/>
      <x:c r="L27" s="221"/>
    </x:row>
    <x:row r="28" ht="21" customHeight="1">
      <x:c r="A28" s="15"/>
      <x:c r="B28" s="15"/>
      <x:c r="C28" s="15"/>
      <x:c r="D28" s="15"/>
      <x:c r="E28" s="15"/>
      <x:c r="F28" s="15"/>
      <x:c r="G28" s="15"/>
      <x:c r="H28" s="15"/>
      <x:c r="I28" s="15"/>
      <x:c r="J28" s="15"/>
      <x:c r="K28" s="15"/>
      <x:c r="L28" s="15"/>
    </x:row>
    <x:row r="29" ht="21" customHeight="1">
      <x:c r="A29" s="221" t="str">
        <x:f>IFERROR(HYPERLINK("#'EX Case'!A1","LEARN FROM THE FICTIONAL CASE"),"LEARN FROM THE FICTIONAL CASE")</x:f>
        <x:v>LEARN FROM THE FICTIONAL CASE</x:v>
      </x:c>
      <x:c r="B29" s="221"/>
      <x:c r="C29" s="221"/>
      <x:c r="D29" s="221"/>
      <x:c r="E29" s="221"/>
      <x:c r="F29" s="221"/>
      <x:c r="G29" s="221"/>
      <x:c r="H29" s="221"/>
      <x:c r="I29" s="221"/>
      <x:c r="J29" s="221"/>
      <x:c r="K29" s="221"/>
      <x:c r="L29" s="221"/>
    </x:row>
    <x:row r="30" ht="21" customHeight="1">
      <x:c r="A30" s="221"/>
      <x:c r="B30" s="221"/>
      <x:c r="C30" s="221"/>
      <x:c r="D30" s="221"/>
      <x:c r="E30" s="221"/>
      <x:c r="F30" s="221"/>
      <x:c r="G30" s="221"/>
      <x:c r="H30" s="221"/>
      <x:c r="I30" s="221"/>
      <x:c r="J30" s="221"/>
      <x:c r="K30" s="221"/>
      <x:c r="L30" s="221"/>
    </x:row>
    <x:row r="31" ht="21" customHeight="1">
      <x:c r="A31" s="15"/>
      <x:c r="B31" s="15"/>
      <x:c r="C31" s="15"/>
      <x:c r="D31" s="15"/>
      <x:c r="E31" s="15"/>
      <x:c r="F31" s="15"/>
      <x:c r="G31" s="15"/>
      <x:c r="H31" s="15"/>
      <x:c r="I31" s="15"/>
      <x:c r="J31" s="15"/>
      <x:c r="K31" s="15"/>
      <x:c r="L31" s="15"/>
    </x:row>
    <x:row r="32" ht="21" customHeight="1">
      <x:c r="A32" s="221" t="str">
        <x:f>IFERROR(HYPERLINK("#'05 Source Map'!A1","CHECK THE SOURCE AND ADAPTATION RECORD"),"CHECK THE SOURCE AND ADAPTATION RECORD")</x:f>
        <x:v>CHECK THE SOURCE AND ADAPTATION RECORD</x:v>
      </x:c>
      <x:c r="B32" s="221"/>
      <x:c r="C32" s="221"/>
      <x:c r="D32" s="221"/>
      <x:c r="E32" s="221"/>
      <x:c r="F32" s="221"/>
      <x:c r="G32" s="221"/>
      <x:c r="H32" s="221"/>
      <x:c r="I32" s="221"/>
      <x:c r="J32" s="221"/>
      <x:c r="K32" s="221"/>
      <x:c r="L32" s="221"/>
    </x:row>
    <x:row r="33" ht="21" customHeight="1">
      <x:c r="A33" s="221"/>
      <x:c r="B33" s="221"/>
      <x:c r="C33" s="221"/>
      <x:c r="D33" s="221"/>
      <x:c r="E33" s="221"/>
      <x:c r="F33" s="221"/>
      <x:c r="G33" s="221"/>
      <x:c r="H33" s="221"/>
      <x:c r="I33" s="221"/>
      <x:c r="J33" s="221"/>
      <x:c r="K33" s="221"/>
      <x:c r="L33" s="221"/>
    </x:row>
    <x:row r="34" ht="21" customHeight="1">
      <x:c r="A34" s="15"/>
      <x:c r="B34" s="15"/>
      <x:c r="C34" s="15"/>
      <x:c r="D34" s="15"/>
      <x:c r="E34" s="15"/>
      <x:c r="F34" s="15"/>
      <x:c r="G34" s="15"/>
      <x:c r="H34" s="15"/>
      <x:c r="I34" s="15"/>
      <x:c r="J34" s="15"/>
      <x:c r="K34" s="15"/>
      <x:c r="L34" s="15"/>
    </x:row>
    <x:row r="35" ht="21" customHeight="1">
      <x:c r="A35" s="15"/>
      <x:c r="B35" s="15"/>
      <x:c r="C35" s="15"/>
      <x:c r="D35" s="15"/>
      <x:c r="E35" s="15"/>
      <x:c r="F35" s="15"/>
      <x:c r="G35" s="15"/>
      <x:c r="H35" s="15"/>
      <x:c r="I35" s="15"/>
      <x:c r="J35" s="15"/>
      <x:c r="K35" s="15"/>
      <x:c r="L35" s="15"/>
    </x:row>
    <x:row r="36" ht="21" customHeight="1">
      <x:c r="A36" s="226" t="str">
        <x:v>HOW TO WORK
1. Read the tool guide and example in the PDF.
2. Open the exact tab from 04 Tool Index.
3. Enter evidence in blue input cells.
4. Review calculated cells and warnings.
5. Obtain and reference the real approval.
6. Save a dated, versioned project copy.</x:v>
      </x:c>
      <x:c r="B36" s="226"/>
      <x:c r="C36" s="226"/>
      <x:c r="D36" s="226"/>
      <x:c r="E36" s="226"/>
      <x:c r="F36" s="226"/>
      <x:c r="G36" s="115" t="str">
        <x:v>IMPORTANT BOUNDARIES
This is a single-project working template, not an approval system or multi-user database. B1 is a calendar-day tracker, not an automatic scheduling engine. Keep sensitive personal case material out of the workbook. No macros or external data connections are required.</x:v>
      </x:c>
      <x:c r="H36" s="115"/>
      <x:c r="I36" s="115"/>
      <x:c r="J36" s="115"/>
      <x:c r="K36" s="115"/>
      <x:c r="L36" s="115"/>
    </x:row>
    <x:row r="37" ht="21" customHeight="1">
      <x:c r="A37" s="226"/>
      <x:c r="B37" s="226"/>
      <x:c r="C37" s="226"/>
      <x:c r="D37" s="226"/>
      <x:c r="E37" s="226"/>
      <x:c r="F37" s="226"/>
      <x:c r="G37" s="115"/>
      <x:c r="H37" s="115"/>
      <x:c r="I37" s="115"/>
      <x:c r="J37" s="115"/>
      <x:c r="K37" s="115"/>
      <x:c r="L37" s="115"/>
    </x:row>
    <x:row r="38" ht="21" customHeight="1">
      <x:c r="A38" s="226"/>
      <x:c r="B38" s="226"/>
      <x:c r="C38" s="226"/>
      <x:c r="D38" s="226"/>
      <x:c r="E38" s="226"/>
      <x:c r="F38" s="226"/>
      <x:c r="G38" s="115"/>
      <x:c r="H38" s="115"/>
      <x:c r="I38" s="115"/>
      <x:c r="J38" s="115"/>
      <x:c r="K38" s="115"/>
      <x:c r="L38" s="115"/>
    </x:row>
    <x:row r="39" ht="21" customHeight="1">
      <x:c r="A39" s="226"/>
      <x:c r="B39" s="226"/>
      <x:c r="C39" s="226"/>
      <x:c r="D39" s="226"/>
      <x:c r="E39" s="226"/>
      <x:c r="F39" s="226"/>
      <x:c r="G39" s="115"/>
      <x:c r="H39" s="115"/>
      <x:c r="I39" s="115"/>
      <x:c r="J39" s="115"/>
      <x:c r="K39" s="115"/>
      <x:c r="L39" s="115"/>
    </x:row>
    <x:row r="40" ht="21" customHeight="1">
      <x:c r="A40" s="226"/>
      <x:c r="B40" s="226"/>
      <x:c r="C40" s="226"/>
      <x:c r="D40" s="226"/>
      <x:c r="E40" s="226"/>
      <x:c r="F40" s="226"/>
      <x:c r="G40" s="115"/>
      <x:c r="H40" s="115"/>
      <x:c r="I40" s="115"/>
      <x:c r="J40" s="115"/>
      <x:c r="K40" s="115"/>
      <x:c r="L40" s="115"/>
    </x:row>
    <x:row r="41" ht="21" customHeight="1">
      <x:c r="A41" s="226"/>
      <x:c r="B41" s="226"/>
      <x:c r="C41" s="226"/>
      <x:c r="D41" s="226"/>
      <x:c r="E41" s="226"/>
      <x:c r="F41" s="226"/>
      <x:c r="G41" s="115"/>
      <x:c r="H41" s="115"/>
      <x:c r="I41" s="115"/>
      <x:c r="J41" s="115"/>
      <x:c r="K41" s="115"/>
      <x:c r="L41" s="115"/>
    </x:row>
    <x:row r="42" ht="21" customHeight="1">
      <x:c r="A42" s="226"/>
      <x:c r="B42" s="226"/>
      <x:c r="C42" s="226"/>
      <x:c r="D42" s="226"/>
      <x:c r="E42" s="226"/>
      <x:c r="F42" s="226"/>
      <x:c r="G42" s="115"/>
      <x:c r="H42" s="115"/>
      <x:c r="I42" s="115"/>
      <x:c r="J42" s="115"/>
      <x:c r="K42" s="115"/>
      <x:c r="L42" s="115"/>
    </x:row>
    <x:row r="43" ht="21" customHeight="1">
      <x:c r="A43" s="226"/>
      <x:c r="B43" s="226"/>
      <x:c r="C43" s="226"/>
      <x:c r="D43" s="226"/>
      <x:c r="E43" s="226"/>
      <x:c r="F43" s="226"/>
      <x:c r="G43" s="115"/>
      <x:c r="H43" s="115"/>
      <x:c r="I43" s="115"/>
      <x:c r="J43" s="115"/>
      <x:c r="K43" s="115"/>
      <x:c r="L43" s="115"/>
    </x:row>
    <x:row r="44" ht="21" customHeight="1">
      <x:c r="A44" s="15"/>
      <x:c r="B44" s="15"/>
      <x:c r="C44" s="15"/>
      <x:c r="D44" s="15"/>
      <x:c r="E44" s="15"/>
      <x:c r="F44" s="15"/>
      <x:c r="G44" s="15"/>
      <x:c r="H44" s="15"/>
      <x:c r="I44" s="15"/>
      <x:c r="J44" s="15"/>
      <x:c r="K44" s="15"/>
      <x:c r="L44" s="15"/>
    </x:row>
    <x:row r="45" ht="21" customHeight="1">
      <x:c r="A45" s="232" t="str">
        <x:v>DO NOT CONFUSE THESE
A risk may happen; an issue has happened. A forecast predicts; an approved baseline records a commitment. Training attendance is not adoption. An output is not a benefit. Closing a project does not close the organisation's remaining responsibilities.</x:v>
      </x:c>
      <x:c r="B45" s="232"/>
      <x:c r="C45" s="232"/>
      <x:c r="D45" s="232"/>
      <x:c r="E45" s="232"/>
      <x:c r="F45" s="232"/>
      <x:c r="G45" s="232"/>
      <x:c r="H45" s="232"/>
      <x:c r="I45" s="232"/>
      <x:c r="J45" s="232"/>
      <x:c r="K45" s="232"/>
      <x:c r="L45" s="232"/>
    </x:row>
    <x:row r="46" ht="21" customHeight="1">
      <x:c r="A46" s="232"/>
      <x:c r="B46" s="232"/>
      <x:c r="C46" s="232"/>
      <x:c r="D46" s="232"/>
      <x:c r="E46" s="232"/>
      <x:c r="F46" s="232"/>
      <x:c r="G46" s="232"/>
      <x:c r="H46" s="232"/>
      <x:c r="I46" s="232"/>
      <x:c r="J46" s="232"/>
      <x:c r="K46" s="232"/>
      <x:c r="L46" s="232"/>
    </x:row>
    <x:row r="47" ht="21" customHeight="1">
      <x:c r="A47" s="232"/>
      <x:c r="B47" s="232"/>
      <x:c r="C47" s="232"/>
      <x:c r="D47" s="232"/>
      <x:c r="E47" s="232"/>
      <x:c r="F47" s="232"/>
      <x:c r="G47" s="232"/>
      <x:c r="H47" s="232"/>
      <x:c r="I47" s="232"/>
      <x:c r="J47" s="232"/>
      <x:c r="K47" s="232"/>
      <x:c r="L47" s="232"/>
    </x:row>
    <x:row r="48" ht="21" customHeight="1">
      <x:c r="A48" s="232"/>
      <x:c r="B48" s="232"/>
      <x:c r="C48" s="232"/>
      <x:c r="D48" s="232"/>
      <x:c r="E48" s="232"/>
      <x:c r="F48" s="232"/>
      <x:c r="G48" s="232"/>
      <x:c r="H48" s="232"/>
      <x:c r="I48" s="232"/>
      <x:c r="J48" s="232"/>
      <x:c r="K48" s="232"/>
      <x:c r="L48" s="232"/>
    </x:row>
    <x:row r="49" ht="21" customHeight="1">
      <x:c r="A49" s="232"/>
      <x:c r="B49" s="232"/>
      <x:c r="C49" s="232"/>
      <x:c r="D49" s="232"/>
      <x:c r="E49" s="232"/>
      <x:c r="F49" s="232"/>
      <x:c r="G49" s="232"/>
      <x:c r="H49" s="232"/>
      <x:c r="I49" s="232"/>
      <x:c r="J49" s="232"/>
      <x:c r="K49" s="232"/>
      <x:c r="L49" s="232"/>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15" t="str">
        <x:v>CAPACITY AND SAVING
Core logs are prepared for 100 entries; specialist registers for 30. Use the workbook in a spreadsheet application that supports the included formulas and validation. Check the PDF instructions before extending any range. Save your copy locally after editing; the PDF is the printable guide and form reference.</x:v>
      </x:c>
      <x:c r="B52" s="115"/>
      <x:c r="C52" s="115"/>
      <x:c r="D52" s="115"/>
      <x:c r="E52" s="115"/>
      <x:c r="F52" s="115"/>
      <x:c r="G52" s="115"/>
      <x:c r="H52" s="115"/>
      <x:c r="I52" s="115"/>
      <x:c r="J52" s="115"/>
      <x:c r="K52" s="115"/>
      <x:c r="L52" s="115"/>
    </x:row>
    <x:row r="53" ht="21" customHeight="1">
      <x:c r="A53" s="115"/>
      <x:c r="B53" s="115"/>
      <x:c r="C53" s="115"/>
      <x:c r="D53" s="115"/>
      <x:c r="E53" s="115"/>
      <x:c r="F53" s="115"/>
      <x:c r="G53" s="115"/>
      <x:c r="H53" s="115"/>
      <x:c r="I53" s="115"/>
      <x:c r="J53" s="115"/>
      <x:c r="K53" s="115"/>
      <x:c r="L53" s="115"/>
    </x:row>
    <x:row r="54" ht="21" customHeight="1">
      <x:c r="A54" s="115"/>
      <x:c r="B54" s="115"/>
      <x:c r="C54" s="115"/>
      <x:c r="D54" s="115"/>
      <x:c r="E54" s="115"/>
      <x:c r="F54" s="115"/>
      <x:c r="G54" s="115"/>
      <x:c r="H54" s="115"/>
      <x:c r="I54" s="115"/>
      <x:c r="J54" s="115"/>
      <x:c r="K54" s="115"/>
      <x:c r="L54" s="115"/>
    </x:row>
    <x:row r="55" ht="21" customHeight="1">
      <x:c r="A55" s="115"/>
      <x:c r="B55" s="115"/>
      <x:c r="C55" s="115"/>
      <x:c r="D55" s="115"/>
      <x:c r="E55" s="115"/>
      <x:c r="F55" s="115"/>
      <x:c r="G55" s="115"/>
      <x:c r="H55" s="115"/>
      <x:c r="I55" s="115"/>
      <x:c r="J55" s="115"/>
      <x:c r="K55" s="115"/>
      <x:c r="L55" s="115"/>
    </x:row>
    <x:row r="56" ht="21" customHeight="1">
      <x:c r="A56" s="115"/>
      <x:c r="B56" s="115"/>
      <x:c r="C56" s="115"/>
      <x:c r="D56" s="115"/>
      <x:c r="E56" s="115"/>
      <x:c r="F56" s="115"/>
      <x:c r="G56" s="115"/>
      <x:c r="H56" s="115"/>
      <x:c r="I56" s="115"/>
      <x:c r="J56" s="115"/>
      <x:c r="K56" s="115"/>
      <x:c r="L56" s="1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sheetData>
  <x:mergeCells>
    <x:mergeCell ref="A1:L3"/>
    <x:mergeCell ref="A5:L6"/>
    <x:mergeCell ref="A4:L4"/>
    <x:mergeCell ref="A5:F5"/>
    <x:mergeCell ref="G5:L5"/>
    <x:mergeCell ref="A6:L6"/>
    <x:mergeCell ref="A8:L10"/>
    <x:mergeCell ref="A12:L15"/>
    <x:mergeCell ref="A17:L18"/>
    <x:mergeCell ref="A20:L21"/>
    <x:mergeCell ref="A23:L24"/>
    <x:mergeCell ref="A26:L27"/>
    <x:mergeCell ref="A29:L30"/>
    <x:mergeCell ref="A32:L33"/>
    <x:mergeCell ref="A36:F43"/>
    <x:mergeCell ref="G36:L43"/>
    <x:mergeCell ref="A45:L49"/>
    <x:mergeCell ref="A52:L56"/>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29"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7" customHeight="1">
      <x:c r="A1" s="95" t="str">
        <x:v>01 | PROJECT SETUP AND APPROVED CONTROLS</x:v>
      </x:c>
      <x:c r="B1" s="95"/>
      <x:c r="C1" s="95"/>
      <x:c r="D1" s="95"/>
      <x:c r="E1" s="95"/>
      <x:c r="F1" s="95"/>
      <x:c r="G1" s="95"/>
      <x:c r="H1" s="95"/>
      <x:c r="I1" s="95"/>
      <x:c r="J1" s="95"/>
      <x:c r="K1" s="95"/>
      <x:c r="L1" s="95"/>
    </x:row>
    <x:row r="2" ht="27" customHeight="1">
      <x:c r="A2" s="95"/>
      <x:c r="B2" s="95"/>
      <x:c r="C2" s="95"/>
      <x:c r="D2" s="95"/>
      <x:c r="E2" s="95"/>
      <x:c r="F2" s="95"/>
      <x:c r="G2" s="95"/>
      <x:c r="H2" s="95"/>
      <x:c r="I2" s="95"/>
      <x:c r="J2" s="95"/>
      <x:c r="K2" s="95"/>
      <x:c r="L2" s="95"/>
    </x:row>
    <x:row r="3" ht="27" customHeight="1">
      <x:c r="A3" s="95"/>
      <x:c r="B3" s="95"/>
      <x:c r="C3" s="95"/>
      <x:c r="D3" s="95"/>
      <x:c r="E3" s="95"/>
      <x:c r="F3" s="95"/>
      <x:c r="G3" s="95"/>
      <x:c r="H3" s="95"/>
      <x:c r="I3" s="95"/>
      <x:c r="J3" s="95"/>
      <x:c r="K3" s="95"/>
      <x:c r="L3" s="95"/>
    </x:row>
    <x:row r="4" ht="32" customHeight="1">
      <x:c r="A4" s="98" t="str">
        <x:v>Project name</x:v>
      </x:c>
      <x:c r="B4" s="101"/>
      <x:c r="C4" s="101"/>
      <x:c r="D4" s="101"/>
      <x:c r="E4" s="101"/>
      <x:c r="F4" s="101"/>
      <x:c r="G4" s="101"/>
      <x:c r="H4" s="101"/>
      <x:c r="I4" s="46" t="str">
        <x:v>Use one project per working copy.</x:v>
      </x:c>
      <x:c r="J4" s="46"/>
      <x:c r="K4" s="46"/>
      <x:c r="L4" s="46"/>
    </x:row>
    <x:row r="5" ht="32" customHeight="1">
      <x:c r="A5" s="98" t="str">
        <x:v>Project code</x:v>
      </x:c>
      <x:c r="B5" s="101"/>
      <x:c r="C5" s="101"/>
      <x:c r="D5" s="101"/>
      <x:c r="E5" s="101"/>
      <x:c r="F5" s="101"/>
      <x:c r="G5" s="101"/>
      <x:c r="H5" s="101"/>
      <x:c r="I5" s="46" t="str">
        <x:v>Stable reference for all records.</x:v>
      </x:c>
      <x:c r="J5" s="46"/>
      <x:c r="K5" s="46"/>
      <x:c r="L5" s="46"/>
    </x:row>
    <x:row r="6" ht="32" customHeight="1">
      <x:c r="A6" s="98" t="str">
        <x:v>Project sponsor</x:v>
      </x:c>
      <x:c r="B6" s="101"/>
      <x:c r="C6" s="101"/>
      <x:c r="D6" s="101"/>
      <x:c r="E6" s="101"/>
      <x:c r="F6" s="101"/>
      <x:c r="G6" s="101"/>
      <x:c r="H6" s="101"/>
      <x:c r="I6" s="46" t="str">
        <x:v>Name the authorised sponsor.</x:v>
      </x:c>
      <x:c r="J6" s="46"/>
      <x:c r="K6" s="46"/>
      <x:c r="L6" s="46"/>
    </x:row>
    <x:row r="7" ht="32" customHeight="1">
      <x:c r="A7" s="98" t="str">
        <x:v>Project manager</x:v>
      </x:c>
      <x:c r="B7" s="101"/>
      <x:c r="C7" s="101"/>
      <x:c r="D7" s="101"/>
      <x:c r="E7" s="101"/>
      <x:c r="F7" s="101"/>
      <x:c r="G7" s="101"/>
      <x:c r="H7" s="101"/>
      <x:c r="I7" s="46" t="str">
        <x:v>Name the person coordinating delivery.</x:v>
      </x:c>
      <x:c r="J7" s="46"/>
      <x:c r="K7" s="46"/>
      <x:c r="L7" s="46"/>
    </x:row>
    <x:row r="8" ht="32" customHeight="1">
      <x:c r="A8" s="98" t="str">
        <x:v>Status date</x:v>
      </x:c>
      <x:c r="B8" s="104"/>
      <x:c r="C8" s="101"/>
      <x:c r="D8" s="101"/>
      <x:c r="E8" s="101"/>
      <x:c r="F8" s="101"/>
      <x:c r="G8" s="101"/>
      <x:c r="H8" s="101"/>
      <x:c r="I8" s="46" t="str">
        <x:v>Enter a real date; overdue indicators use this date, not TODAY().</x:v>
      </x:c>
      <x:c r="J8" s="46"/>
      <x:c r="K8" s="46"/>
      <x:c r="L8" s="46"/>
    </x:row>
    <x:row r="9" ht="32" customHeight="1">
      <x:c r="A9" s="98" t="str">
        <x:v>Reporting currency</x:v>
      </x:c>
      <x:c r="B9" s="101" t="str">
        <x:v>SAR</x:v>
      </x:c>
      <x:c r="C9" s="101"/>
      <x:c r="D9" s="101"/>
      <x:c r="E9" s="101"/>
      <x:c r="F9" s="101"/>
      <x:c r="G9" s="101"/>
      <x:c r="H9" s="101"/>
      <x:c r="I9" s="46" t="str">
        <x:v>SAR is an editable example, not a fixed requirement.</x:v>
      </x:c>
      <x:c r="J9" s="46"/>
      <x:c r="K9" s="46"/>
      <x:c r="L9" s="46"/>
    </x:row>
    <x:row r="10" ht="32" customHeight="1">
      <x:c r="A10" s="98" t="str">
        <x:v>Original planned close</x:v>
      </x:c>
      <x:c r="B10" s="104"/>
      <x:c r="C10" s="101"/>
      <x:c r="D10" s="101"/>
      <x:c r="E10" s="101"/>
      <x:c r="F10" s="101"/>
      <x:c r="G10" s="101"/>
      <x:c r="H10" s="101"/>
      <x:c r="I10" s="46" t="str">
        <x:v>Preserve the original approved completion date.</x:v>
      </x:c>
      <x:c r="J10" s="46"/>
      <x:c r="K10" s="46"/>
      <x:c r="L10" s="46"/>
    </x:row>
    <x:row r="11" ht="32" customHeight="1">
      <x:c r="A11" s="98" t="str">
        <x:v>Approved cost tolerance</x:v>
      </x:c>
      <x:c r="B11" s="106"/>
      <x:c r="C11" s="101"/>
      <x:c r="D11" s="101"/>
      <x:c r="E11" s="101"/>
      <x:c r="F11" s="101"/>
      <x:c r="G11" s="101"/>
      <x:c r="H11" s="101"/>
      <x:c r="I11" s="46" t="str">
        <x:v>Enter a percentage, e.g. 5%; obtain approval before use.</x:v>
      </x:c>
      <x:c r="J11" s="46"/>
      <x:c r="K11" s="46"/>
      <x:c r="L11" s="46"/>
    </x:row>
    <x:row r="12" ht="32" customHeight="1">
      <x:c r="A12" s="98" t="str">
        <x:v>Approved time tolerance</x:v>
      </x:c>
      <x:c r="B12" s="101"/>
      <x:c r="C12" s="101"/>
      <x:c r="D12" s="101"/>
      <x:c r="E12" s="101"/>
      <x:c r="F12" s="101"/>
      <x:c r="G12" s="101"/>
      <x:c r="H12" s="101"/>
      <x:c r="I12" s="46" t="str">
        <x:v>Enter calendar days; do not silently convert a source month to 30 days.</x:v>
      </x:c>
      <x:c r="J12" s="46"/>
      <x:c r="K12" s="46"/>
      <x:c r="L12" s="46"/>
    </x:row>
    <x:row r="13" ht="32" customHeight="1">
      <x:c r="A13" s="98" t="str">
        <x:v>Project start</x:v>
      </x:c>
      <x:c r="B13" s="104"/>
      <x:c r="C13" s="101"/>
      <x:c r="D13" s="101"/>
      <x:c r="E13" s="101"/>
      <x:c r="F13" s="101"/>
      <x:c r="G13" s="101"/>
      <x:c r="H13" s="101"/>
      <x:c r="I13" s="46" t="str">
        <x:v>Used as the first week anchor on B1 Gantt.</x:v>
      </x:c>
      <x:c r="J13" s="46"/>
      <x:c r="K13" s="46"/>
      <x:c r="L13" s="46"/>
    </x:row>
    <x:row r="14" ht="32" customHeight="1">
      <x:c r="A14" s="98" t="str">
        <x:v>Current approved close</x:v>
      </x:c>
      <x:c r="B14" s="104"/>
      <x:c r="C14" s="101"/>
      <x:c r="D14" s="101"/>
      <x:c r="E14" s="101"/>
      <x:c r="F14" s="101"/>
      <x:c r="G14" s="101"/>
      <x:c r="H14" s="101"/>
      <x:c r="I14" s="46" t="str">
        <x:v>Update only with authorised change; preserve row 10.</x:v>
      </x:c>
      <x:c r="J14" s="46"/>
      <x:c r="K14" s="46"/>
      <x:c r="L14" s="46"/>
    </x:row>
    <x:row r="15" ht="32" customHeight="1">
      <x:c r="A15" s="98" t="str">
        <x:v>Baseline version</x:v>
      </x:c>
      <x:c r="B15" s="101"/>
      <x:c r="C15" s="101"/>
      <x:c r="D15" s="101"/>
      <x:c r="E15" s="101"/>
      <x:c r="F15" s="101"/>
      <x:c r="G15" s="101"/>
      <x:c r="H15" s="101"/>
      <x:c r="I15" s="46" t="str">
        <x:v>Identify the currently approved plan.</x:v>
      </x:c>
      <x:c r="J15" s="46"/>
      <x:c r="K15" s="46"/>
      <x:c r="L15" s="46"/>
    </x:row>
    <x:row r="16" ht="32" customHeight="1">
      <x:c r="A16" s="98" t="str">
        <x:v>Approval evidence</x:v>
      </x:c>
      <x:c r="B16" s="101"/>
      <x:c r="C16" s="101"/>
      <x:c r="D16" s="101"/>
      <x:c r="E16" s="101"/>
      <x:c r="F16" s="101"/>
      <x:c r="G16" s="101"/>
      <x:c r="H16" s="101"/>
      <x:c r="I16" s="46" t="str">
        <x:v>Reference the actual delegated approval; this workbook cannot authenticate it.</x:v>
      </x:c>
      <x:c r="J16" s="46"/>
      <x:c r="K16" s="46"/>
      <x:c r="L16" s="46"/>
    </x:row>
    <x:row r="17" ht="32" customHeight="1">
      <x:c r="A17" s="98" t="str">
        <x:v>Reporting period from</x:v>
      </x:c>
      <x:c r="B17" s="104"/>
      <x:c r="C17" s="101"/>
      <x:c r="D17" s="101"/>
      <x:c r="E17" s="101"/>
      <x:c r="F17" s="101"/>
      <x:c r="G17" s="101"/>
      <x:c r="H17" s="101"/>
      <x:c r="I17" s="46" t="str">
        <x:v>Start of the period covered by C1.</x:v>
      </x:c>
      <x:c r="J17" s="46"/>
      <x:c r="K17" s="46"/>
      <x:c r="L17" s="46"/>
    </x:row>
    <x:row r="18" ht="32" customHeight="1">
      <x:c r="A18" s="98" t="str">
        <x:v>Reporting period to</x:v>
      </x:c>
      <x:c r="B18" s="104"/>
      <x:c r="C18" s="101"/>
      <x:c r="D18" s="101"/>
      <x:c r="E18" s="101"/>
      <x:c r="F18" s="101"/>
      <x:c r="G18" s="101"/>
      <x:c r="H18" s="101"/>
      <x:c r="I18" s="46" t="str">
        <x:v>End of the period covered by C1.</x:v>
      </x:c>
      <x:c r="J18" s="46"/>
      <x:c r="K18" s="46"/>
      <x:c r="L18" s="46"/>
    </x:row>
    <x:row r="19" ht="32" customHeight="1">
      <x:c r="A19" s="98" t="str">
        <x:v>Overall status judgement</x:v>
      </x:c>
      <x:c r="B19" s="101" t="str">
        <x:v>Not assessed</x:v>
      </x:c>
      <x:c r="C19" s="101"/>
      <x:c r="D19" s="101"/>
      <x:c r="E19" s="101"/>
      <x:c r="F19" s="101"/>
      <x:c r="G19" s="101"/>
      <x:c r="H19" s="101"/>
      <x:c r="I19" s="46" t="str">
        <x:v>Human judgement: indicators do not overrule mandatory conditions.</x:v>
      </x:c>
      <x:c r="J19" s="46"/>
      <x:c r="K19" s="46"/>
      <x:c r="L19" s="46"/>
    </x:row>
    <x:row r="20" ht="32" customHeight="1">
      <x:c r="A20" s="98" t="str">
        <x:v>Decision / status reason</x:v>
      </x:c>
      <x:c r="B20" s="101"/>
      <x:c r="C20" s="101"/>
      <x:c r="D20" s="101"/>
      <x:c r="E20" s="101"/>
      <x:c r="F20" s="101"/>
      <x:c r="G20" s="101"/>
      <x:c r="H20" s="101"/>
      <x:c r="I20" s="46" t="str">
        <x:v>Explain the judgement and decision needed.</x:v>
      </x:c>
      <x:c r="J20" s="46"/>
      <x:c r="K20" s="46"/>
      <x:c r="L20" s="46"/>
    </x:row>
    <x:row r="21" ht="32" customHeight="1">
      <x:c r="A21" s="98" t="str">
        <x:v>Reserve owner</x:v>
      </x:c>
      <x:c r="B21" s="101"/>
      <x:c r="C21" s="101"/>
      <x:c r="D21" s="101"/>
      <x:c r="E21" s="101"/>
      <x:c r="F21" s="101"/>
      <x:c r="G21" s="101"/>
      <x:c r="H21" s="101"/>
      <x:c r="I21" s="46" t="str">
        <x:v>Who may authorise release of contingency?</x:v>
      </x:c>
      <x:c r="J21" s="46"/>
      <x:c r="K21" s="46"/>
      <x:c r="L21" s="46"/>
    </x:row>
    <x:row r="22" ht="32" customHeight="1">
      <x:c r="A22" s="98" t="str">
        <x:v>Funding authority</x:v>
      </x:c>
      <x:c r="B22" s="101"/>
      <x:c r="C22" s="101"/>
      <x:c r="D22" s="101"/>
      <x:c r="E22" s="101"/>
      <x:c r="F22" s="101"/>
      <x:c r="G22" s="101"/>
      <x:c r="H22" s="101"/>
      <x:c r="I22" s="46" t="str">
        <x:v>Record the applicable organisational authority.</x:v>
      </x:c>
      <x:c r="J22" s="46"/>
      <x:c r="K22" s="46"/>
      <x:c r="L22" s="46"/>
    </x:row>
    <x:row r="23" ht="32" customHeight="1">
      <x:c r="A23" s="98" t="str">
        <x:v>Operational owner</x:v>
      </x:c>
      <x:c r="B23" s="101"/>
      <x:c r="C23" s="101"/>
      <x:c r="D23" s="101"/>
      <x:c r="E23" s="101"/>
      <x:c r="F23" s="101"/>
      <x:c r="G23" s="101"/>
      <x:c r="H23" s="101"/>
      <x:c r="I23" s="46" t="str">
        <x:v>Who will run the result after handover?</x:v>
      </x:c>
      <x:c r="J23" s="46"/>
      <x:c r="K23" s="46"/>
      <x:c r="L23" s="46"/>
    </x:row>
    <x:row r="24" ht="32" customHeight="1">
      <x:c r="A24" s="98" t="str">
        <x:v>Information owner</x:v>
      </x:c>
      <x:c r="B24" s="101"/>
      <x:c r="C24" s="101"/>
      <x:c r="D24" s="101"/>
      <x:c r="E24" s="101"/>
      <x:c r="F24" s="101"/>
      <x:c r="G24" s="101"/>
      <x:c r="H24" s="101"/>
      <x:c r="I24" s="46" t="str">
        <x:v>Who reviews access, retention and information use?</x:v>
      </x:c>
      <x:c r="J24" s="46"/>
      <x:c r="K24" s="46"/>
      <x:c r="L24" s="46"/>
    </x:row>
    <x:row r="25" ht="27" customHeight="1">
      <x:c r="A25" s="91"/>
      <x:c r="B25" s="91"/>
      <x:c r="C25" s="91"/>
      <x:c r="D25" s="91"/>
      <x:c r="E25" s="91"/>
      <x:c r="F25" s="91"/>
      <x:c r="G25" s="91"/>
      <x:c r="H25" s="91"/>
      <x:c r="I25" s="91"/>
      <x:c r="J25" s="91"/>
      <x:c r="K25" s="91"/>
      <x:c r="L25" s="91"/>
    </x:row>
    <x:row r="26" ht="27" customHeight="1">
      <x:c r="A26" s="91"/>
      <x:c r="B26" s="91"/>
      <x:c r="C26" s="91"/>
      <x:c r="D26" s="91"/>
      <x:c r="E26" s="91"/>
      <x:c r="F26" s="91"/>
      <x:c r="G26" s="91"/>
      <x:c r="H26" s="91"/>
      <x:c r="I26" s="91"/>
      <x:c r="J26" s="91"/>
      <x:c r="K26" s="91"/>
      <x:c r="L26" s="91"/>
    </x:row>
    <x:row r="27" ht="27" customHeight="1">
      <x:c r="A27" s="91" t="str">
        <x:v>Original cost baseline</x:v>
      </x:c>
      <x:c r="B27" s="112" t="str">
        <x:f>IF(COUNTA('B10 Budget'!A10:A109)=0,"",IF(COUNTIFS('B10 Budget'!A10:A109,"&lt;&gt;",'B10 Budget'!M10:M109,"&lt;&gt;OK")&gt;0,"INCOMPLETE BASELINE",SUM('B10 Budget'!G10:G109)))</x:f>
      </x:c>
      <x:c r="C27" s="109"/>
      <x:c r="D27" s="109"/>
      <x:c r="E27" s="109"/>
      <x:c r="F27" s="109"/>
      <x:c r="G27" s="109"/>
      <x:c r="H27" s="109"/>
      <x:c r="I27" s="91"/>
      <x:c r="J27" s="91"/>
      <x:c r="K27" s="91"/>
      <x:c r="L27" s="91"/>
    </x:row>
    <x:row r="28" ht="27" customHeight="1">
      <x:c r="A28" s="91" t="str">
        <x:v>Complete approved changes</x:v>
      </x:c>
      <x:c r="B28" s="112" t="str">
        <x:f>IF(NOT(ISNUMBER(B27)),"",SUMIFS('C2B Change Log'!G10:G109,'C2B Change Log'!Q10:Q109,"APPROVED"))</x:f>
      </x:c>
      <x:c r="C28" s="109"/>
      <x:c r="D28" s="109"/>
      <x:c r="E28" s="109"/>
      <x:c r="F28" s="109"/>
      <x:c r="G28" s="109"/>
      <x:c r="H28" s="109"/>
      <x:c r="I28" s="91"/>
      <x:c r="J28" s="91"/>
      <x:c r="K28" s="91"/>
      <x:c r="L28" s="91"/>
    </x:row>
    <x:row r="29" ht="27" customHeight="1">
      <x:c r="A29" s="91" t="str">
        <x:v>Current approved budget</x:v>
      </x:c>
      <x:c r="B29" s="112" t="str">
        <x:f>IF(NOT(ISNUMBER(B27)),"",B27+B28)</x:f>
      </x:c>
      <x:c r="C29" s="109"/>
      <x:c r="D29" s="109"/>
      <x:c r="E29" s="109"/>
      <x:c r="F29" s="109"/>
      <x:c r="G29" s="109"/>
      <x:c r="H29" s="109"/>
      <x:c r="I29" s="91"/>
      <x:c r="J29" s="91"/>
      <x:c r="K29" s="91"/>
      <x:c r="L29" s="91"/>
    </x:row>
    <x:row r="30" ht="27" customHeight="1">
      <x:c r="A30" s="91" t="str">
        <x:v>Complete forecast total</x:v>
      </x:c>
      <x:c r="B30" s="112" t="str">
        <x:f>IF(COUNTA('C9 Cost Forecast'!A10:A109)=0,"",IF(OR(NOT(ISNUMBER(B27)),COUNT('C9 Cost Forecast'!G10:G109)&lt;&gt;COUNTA('B10 Budget'!A10:A109),COUNTIFS('C9 Cost Forecast'!A10:A109,"&lt;&gt;",'C9 Cost Forecast'!M10:M109,"&lt;&gt;OK")&gt;0),"INCOMPLETE FORECAST",SUM('C9 Cost Forecast'!G10:G109)))</x:f>
      </x:c>
      <x:c r="C30" s="109"/>
      <x:c r="D30" s="109"/>
      <x:c r="E30" s="109"/>
      <x:c r="F30" s="109"/>
      <x:c r="G30" s="109"/>
      <x:c r="H30" s="109"/>
      <x:c r="I30" s="91"/>
      <x:c r="J30" s="91"/>
      <x:c r="K30" s="91"/>
      <x:c r="L30" s="91"/>
    </x:row>
    <x:row r="31" ht="27" customHeight="1">
      <x:c r="A31" s="91" t="str">
        <x:v>Forecast variance</x:v>
      </x:c>
      <x:c r="B31" s="112" t="str">
        <x:f>IF(OR(B29="",NOT(ISNUMBER(B30))),"",B30-B29)</x:f>
      </x:c>
      <x:c r="C31" s="109"/>
      <x:c r="D31" s="109"/>
      <x:c r="E31" s="109"/>
      <x:c r="F31" s="109"/>
      <x:c r="G31" s="109"/>
      <x:c r="H31" s="109"/>
      <x:c r="I31" s="91"/>
      <x:c r="J31" s="91"/>
      <x:c r="K31" s="91"/>
      <x:c r="L31" s="91"/>
    </x:row>
    <x:row r="32" ht="27" customHeight="1">
      <x:c r="A32" s="91"/>
      <x:c r="B32" s="91"/>
      <x:c r="C32" s="91"/>
      <x:c r="D32" s="91"/>
      <x:c r="E32" s="91"/>
      <x:c r="F32" s="91"/>
      <x:c r="G32" s="91"/>
      <x:c r="H32" s="91"/>
      <x:c r="I32" s="91"/>
      <x:c r="J32" s="91"/>
      <x:c r="K32" s="91"/>
      <x:c r="L32" s="91"/>
    </x:row>
    <x:row r="33" ht="27" customHeight="1">
      <x:c r="A33" s="91"/>
      <x:c r="B33" s="91"/>
      <x:c r="C33" s="91"/>
      <x:c r="D33" s="91"/>
      <x:c r="E33" s="91"/>
      <x:c r="F33" s="91"/>
      <x:c r="G33" s="91"/>
      <x:c r="H33" s="91"/>
      <x:c r="I33" s="91"/>
      <x:c r="J33" s="91"/>
      <x:c r="K33" s="91"/>
      <x:c r="L33" s="91"/>
    </x:row>
    <x:row r="34" ht="27" customHeight="1">
      <x:c r="A34" s="115" t="str">
        <x:v>CONTROL NOTE | The source includes example tolerances. This live template leaves tolerance approval to the project. Do not interpret a blank limit as zero or unlimited authority. Baseline, forecast and actual are different records. Save a dated working copy before entering project data.</x:v>
      </x:c>
      <x:c r="B34" s="115"/>
      <x:c r="C34" s="115"/>
      <x:c r="D34" s="115"/>
      <x:c r="E34" s="115"/>
      <x:c r="F34" s="115"/>
      <x:c r="G34" s="115"/>
      <x:c r="H34" s="115"/>
      <x:c r="I34" s="115"/>
      <x:c r="J34" s="115"/>
      <x:c r="K34" s="115"/>
      <x:c r="L34" s="115"/>
    </x:row>
    <x:row r="35" ht="27" customHeight="1">
      <x:c r="A35" s="115"/>
      <x:c r="B35" s="115"/>
      <x:c r="C35" s="115"/>
      <x:c r="D35" s="115"/>
      <x:c r="E35" s="115"/>
      <x:c r="F35" s="115"/>
      <x:c r="G35" s="115"/>
      <x:c r="H35" s="115"/>
      <x:c r="I35" s="115"/>
      <x:c r="J35" s="115"/>
      <x:c r="K35" s="115"/>
      <x:c r="L35" s="115"/>
    </x:row>
    <x:row r="36" ht="27" customHeight="1">
      <x:c r="A36" s="115"/>
      <x:c r="B36" s="115"/>
      <x:c r="C36" s="115"/>
      <x:c r="D36" s="115"/>
      <x:c r="E36" s="115"/>
      <x:c r="F36" s="115"/>
      <x:c r="G36" s="115"/>
      <x:c r="H36" s="115"/>
      <x:c r="I36" s="115"/>
      <x:c r="J36" s="115"/>
      <x:c r="K36" s="115"/>
      <x:c r="L36" s="115"/>
    </x:row>
    <x:row r="37" ht="27" customHeight="1">
      <x:c r="A37" s="115"/>
      <x:c r="B37" s="115"/>
      <x:c r="C37" s="115"/>
      <x:c r="D37" s="115"/>
      <x:c r="E37" s="115"/>
      <x:c r="F37" s="115"/>
      <x:c r="G37" s="115"/>
      <x:c r="H37" s="115"/>
      <x:c r="I37" s="115"/>
      <x:c r="J37" s="115"/>
      <x:c r="K37" s="115"/>
      <x:c r="L37" s="115"/>
    </x:row>
    <x:row r="38" ht="27" customHeight="1">
      <x:c r="A38" s="91"/>
      <x:c r="B38" s="91"/>
      <x:c r="C38" s="91"/>
      <x:c r="D38" s="91"/>
      <x:c r="E38" s="91"/>
      <x:c r="F38" s="91"/>
      <x:c r="G38" s="91"/>
      <x:c r="H38" s="91"/>
      <x:c r="I38" s="91"/>
      <x:c r="J38" s="91"/>
      <x:c r="K38" s="91"/>
      <x:c r="L38" s="91"/>
    </x:row>
    <x:row r="39" ht="27" customHeight="1">
      <x:c r="A39" s="115" t="str">
        <x:v>CAPACITY | Core logs have 100 prepared rows (10-109). Other specialist registers have 30 rows. Formulas and dashboard ranges cover these prepared rows only. A larger project needs a controlled extension of tables, formulas, validations and dashboard references.</x:v>
      </x:c>
      <x:c r="B39" s="115"/>
      <x:c r="C39" s="115"/>
      <x:c r="D39" s="115"/>
      <x:c r="E39" s="115"/>
      <x:c r="F39" s="115"/>
      <x:c r="G39" s="115"/>
      <x:c r="H39" s="115"/>
      <x:c r="I39" s="115"/>
      <x:c r="J39" s="115"/>
      <x:c r="K39" s="115"/>
      <x:c r="L39" s="115"/>
    </x:row>
    <x:row r="40" ht="27" customHeight="1">
      <x:c r="A40" s="115"/>
      <x:c r="B40" s="115"/>
      <x:c r="C40" s="115"/>
      <x:c r="D40" s="115"/>
      <x:c r="E40" s="115"/>
      <x:c r="F40" s="115"/>
      <x:c r="G40" s="115"/>
      <x:c r="H40" s="115"/>
      <x:c r="I40" s="115"/>
      <x:c r="J40" s="115"/>
      <x:c r="K40" s="115"/>
      <x:c r="L40" s="115"/>
    </x:row>
    <x:row r="41" ht="27" customHeight="1">
      <x:c r="A41" s="115"/>
      <x:c r="B41" s="115"/>
      <x:c r="C41" s="115"/>
      <x:c r="D41" s="115"/>
      <x:c r="E41" s="115"/>
      <x:c r="F41" s="115"/>
      <x:c r="G41" s="115"/>
      <x:c r="H41" s="115"/>
      <x:c r="I41" s="115"/>
      <x:c r="J41" s="115"/>
      <x:c r="K41" s="115"/>
      <x:c r="L41" s="115"/>
    </x:row>
    <x:row r="42" ht="27" customHeight="1">
      <x:c r="A42" s="115"/>
      <x:c r="B42" s="115"/>
      <x:c r="C42" s="115"/>
      <x:c r="D42" s="115"/>
      <x:c r="E42" s="115"/>
      <x:c r="F42" s="115"/>
      <x:c r="G42" s="115"/>
      <x:c r="H42" s="115"/>
      <x:c r="I42" s="115"/>
      <x:c r="J42" s="115"/>
      <x:c r="K42" s="115"/>
      <x:c r="L42" s="115"/>
    </x:row>
    <x:row r="43" ht="27" customHeight="1">
      <x:c r="A43" s="91"/>
      <x:c r="B43" s="91"/>
      <x:c r="C43" s="91"/>
      <x:c r="D43" s="91"/>
      <x:c r="E43" s="91"/>
      <x:c r="F43" s="91"/>
      <x:c r="G43" s="91"/>
      <x:c r="H43" s="91"/>
      <x:c r="I43" s="91"/>
      <x:c r="J43" s="91"/>
      <x:c r="K43" s="91"/>
      <x:c r="L43" s="91"/>
    </x:row>
    <x:row r="44" ht="27" customHeight="1">
      <x:c r="A44" s="91"/>
      <x:c r="B44" s="91"/>
      <x:c r="C44" s="91"/>
      <x:c r="D44" s="91"/>
      <x:c r="E44" s="91"/>
      <x:c r="F44" s="91"/>
      <x:c r="G44" s="91"/>
      <x:c r="H44" s="91"/>
      <x:c r="I44" s="91"/>
      <x:c r="J44" s="91"/>
      <x:c r="K44" s="91"/>
      <x:c r="L44" s="91"/>
    </x:row>
    <x:row r="45" ht="27" customHeight="1">
      <x:c r="A45" s="91"/>
      <x:c r="B45" s="91"/>
      <x:c r="C45" s="91"/>
      <x:c r="D45" s="91"/>
      <x:c r="E45" s="91"/>
      <x:c r="F45" s="91"/>
      <x:c r="G45" s="91"/>
      <x:c r="H45" s="91"/>
      <x:c r="I45" s="91"/>
      <x:c r="J45" s="91"/>
      <x:c r="K45" s="91"/>
      <x:c r="L45" s="91"/>
    </x:row>
    <x:row r="46" ht="27" customHeight="1">
      <x:c r="A46" s="91"/>
      <x:c r="B46" s="91"/>
      <x:c r="C46" s="91"/>
      <x:c r="D46" s="91"/>
      <x:c r="E46" s="91"/>
      <x:c r="F46" s="91"/>
      <x:c r="G46" s="91"/>
      <x:c r="H46" s="91"/>
      <x:c r="I46" s="91"/>
      <x:c r="J46" s="91"/>
      <x:c r="K46" s="91"/>
      <x:c r="L46" s="91"/>
    </x:row>
    <x:row r="47" ht="27" customHeight="1">
      <x:c r="A47" s="91"/>
      <x:c r="B47" s="91"/>
      <x:c r="C47" s="91"/>
      <x:c r="D47" s="91"/>
      <x:c r="E47" s="91"/>
      <x:c r="F47" s="91"/>
      <x:c r="G47" s="91"/>
      <x:c r="H47" s="91"/>
      <x:c r="I47" s="91"/>
      <x:c r="J47" s="91"/>
      <x:c r="K47" s="91"/>
      <x:c r="L47" s="91"/>
    </x:row>
    <x:row r="48" ht="27" customHeight="1">
      <x:c r="A48" s="91"/>
      <x:c r="B48" s="91"/>
      <x:c r="C48" s="91"/>
      <x:c r="D48" s="91"/>
      <x:c r="E48" s="91"/>
      <x:c r="F48" s="91"/>
      <x:c r="G48" s="91"/>
      <x:c r="H48" s="91"/>
      <x:c r="I48" s="91"/>
      <x:c r="J48" s="91"/>
      <x:c r="K48" s="91"/>
      <x:c r="L48" s="91"/>
    </x:row>
    <x:row r="49" ht="27" customHeight="1">
      <x:c r="A49" s="91"/>
      <x:c r="B49" s="91"/>
      <x:c r="C49" s="91"/>
      <x:c r="D49" s="91"/>
      <x:c r="E49" s="91"/>
      <x:c r="F49" s="91"/>
      <x:c r="G49" s="91"/>
      <x:c r="H49" s="91"/>
      <x:c r="I49" s="91"/>
      <x:c r="J49" s="91"/>
      <x:c r="K49" s="91"/>
      <x:c r="L49" s="91"/>
    </x:row>
    <x:row r="50" ht="27" customHeight="1">
      <x:c r="A50" s="91"/>
      <x:c r="B50" s="91"/>
      <x:c r="C50" s="91"/>
      <x:c r="D50" s="91"/>
      <x:c r="E50" s="91"/>
      <x:c r="F50" s="91"/>
      <x:c r="G50" s="91"/>
      <x:c r="H50" s="91"/>
      <x:c r="I50" s="91"/>
      <x:c r="J50" s="91"/>
      <x:c r="K50" s="91"/>
      <x:c r="L50" s="91"/>
    </x:row>
    <x:row r="51" ht="27" customHeight="1">
      <x:c r="A51" s="91"/>
      <x:c r="B51" s="91"/>
      <x:c r="C51" s="91"/>
      <x:c r="D51" s="91"/>
      <x:c r="E51" s="91"/>
      <x:c r="F51" s="91"/>
      <x:c r="G51" s="91"/>
      <x:c r="H51" s="91"/>
      <x:c r="I51" s="91"/>
      <x:c r="J51" s="91"/>
      <x:c r="K51" s="91"/>
      <x:c r="L51" s="91"/>
    </x:row>
    <x:row r="52" ht="27" customHeight="1">
      <x:c r="A52" s="91"/>
      <x:c r="B52" s="91"/>
      <x:c r="C52" s="91"/>
      <x:c r="D52" s="91"/>
      <x:c r="E52" s="91"/>
      <x:c r="F52" s="91"/>
      <x:c r="G52" s="91"/>
      <x:c r="H52" s="91"/>
      <x:c r="I52" s="91"/>
      <x:c r="J52" s="91"/>
      <x:c r="K52" s="91"/>
      <x:c r="L52" s="91"/>
    </x:row>
    <x:row r="53" ht="27" customHeight="1">
      <x:c r="A53" s="91"/>
      <x:c r="B53" s="91"/>
      <x:c r="C53" s="91"/>
      <x:c r="D53" s="91"/>
      <x:c r="E53" s="91"/>
      <x:c r="F53" s="91"/>
      <x:c r="G53" s="91"/>
      <x:c r="H53" s="91"/>
      <x:c r="I53" s="91"/>
      <x:c r="J53" s="91"/>
      <x:c r="K53" s="91"/>
      <x:c r="L53" s="91"/>
    </x:row>
    <x:row r="54" ht="27" customHeight="1">
      <x:c r="A54" s="91"/>
      <x:c r="B54" s="91"/>
      <x:c r="C54" s="91"/>
      <x:c r="D54" s="91"/>
      <x:c r="E54" s="91"/>
      <x:c r="F54" s="91"/>
      <x:c r="G54" s="91"/>
      <x:c r="H54" s="91"/>
      <x:c r="I54" s="91"/>
      <x:c r="J54" s="91"/>
      <x:c r="K54" s="91"/>
      <x:c r="L54" s="91"/>
    </x:row>
    <x:row r="55" ht="27" customHeight="1">
      <x:c r="A55" s="91"/>
      <x:c r="B55" s="91"/>
      <x:c r="C55" s="91"/>
      <x:c r="D55" s="91"/>
      <x:c r="E55" s="91"/>
      <x:c r="F55" s="91"/>
      <x:c r="G55" s="91"/>
      <x:c r="H55" s="91"/>
      <x:c r="I55" s="91"/>
      <x:c r="J55" s="91"/>
      <x:c r="K55" s="91"/>
      <x:c r="L55" s="91"/>
    </x:row>
  </x:sheetData>
  <x:mergeCells>
    <x:mergeCell ref="A1:L3"/>
    <x:mergeCell ref="B4:H4"/>
    <x:mergeCell ref="I4:L4"/>
    <x:mergeCell ref="B5:H5"/>
    <x:mergeCell ref="I5:L5"/>
    <x:mergeCell ref="B6:H6"/>
    <x:mergeCell ref="I6:L6"/>
    <x:mergeCell ref="B7:H7"/>
    <x:mergeCell ref="I7:L7"/>
    <x:mergeCell ref="B8:H8"/>
    <x:mergeCell ref="I8:L8"/>
    <x:mergeCell ref="B9:H9"/>
    <x:mergeCell ref="I9:L9"/>
    <x:mergeCell ref="B10:H10"/>
    <x:mergeCell ref="I10:L10"/>
    <x:mergeCell ref="B11:H11"/>
    <x:mergeCell ref="I11:L11"/>
    <x:mergeCell ref="B12:H12"/>
    <x:mergeCell ref="I12:L12"/>
    <x:mergeCell ref="B13:H13"/>
    <x:mergeCell ref="I13:L13"/>
    <x:mergeCell ref="B14:H14"/>
    <x:mergeCell ref="I14:L14"/>
    <x:mergeCell ref="B15:H15"/>
    <x:mergeCell ref="I15:L15"/>
    <x:mergeCell ref="B16:H16"/>
    <x:mergeCell ref="I16:L16"/>
    <x:mergeCell ref="B17:H17"/>
    <x:mergeCell ref="I17:L17"/>
    <x:mergeCell ref="B18:H18"/>
    <x:mergeCell ref="I18:L18"/>
    <x:mergeCell ref="B19:H19"/>
    <x:mergeCell ref="I19:L19"/>
    <x:mergeCell ref="B20:H20"/>
    <x:mergeCell ref="I20:L20"/>
    <x:mergeCell ref="B21:H21"/>
    <x:mergeCell ref="I21:L21"/>
    <x:mergeCell ref="B22:H22"/>
    <x:mergeCell ref="I22:L22"/>
    <x:mergeCell ref="B23:H23"/>
    <x:mergeCell ref="I23:L23"/>
    <x:mergeCell ref="B24:H24"/>
    <x:mergeCell ref="I24:L24"/>
    <x:mergeCell ref="B27:H27"/>
    <x:mergeCell ref="B28:H28"/>
    <x:mergeCell ref="B29:H29"/>
    <x:mergeCell ref="B30:H30"/>
    <x:mergeCell ref="B31:H31"/>
    <x:mergeCell ref="A34:L37"/>
    <x:mergeCell ref="A39:L42"/>
  </x:mergeCells>
  <x:dataValidations count="9">
    <x:dataValidation type="list" errorStyle="stop" allowBlank="1" showErrorMessage="1" errorTitle="Choose a listed value" error="Use the drop-down list or leave the entry blank." sqref="B19">
      <x:formula1>"Not assessed,Green,Amber,Red,On hold,Closed"</x:formula1>
    </x:dataValidation>
    <x:dataValidation type="decimal" errorStyle="stop" operator="between" allowBlank="1" showErrorMessage="1" errorTitle="Check the value" error="Enter a value between 0 and 1." sqref="B11">
      <x:formula1>0</x:formula1>
      <x:formula2>1</x:formula2>
    </x:dataValidation>
    <x:dataValidation type="whole" errorStyle="stop" operator="between" allowBlank="1" showErrorMessage="1" errorTitle="Check the value" error="Enter a value between 0 and 3650." sqref="B12">
      <x:formula1>0</x:formula1>
      <x:formula2>3650</x:formula2>
    </x:dataValidation>
    <x:dataValidation type="date" operator="between" allowBlank="1" sqref="B8">
      <x:formula1>1</x:formula1>
      <x:formula2>146097</x:formula2>
    </x:dataValidation>
    <x:dataValidation type="date" operator="between" allowBlank="1" sqref="B10">
      <x:formula1>1</x:formula1>
      <x:formula2>146097</x:formula2>
    </x:dataValidation>
    <x:dataValidation type="date" operator="between" allowBlank="1" sqref="B13">
      <x:formula1>1</x:formula1>
      <x:formula2>146097</x:formula2>
    </x:dataValidation>
    <x:dataValidation type="date" operator="between" allowBlank="1" sqref="B14">
      <x:formula1>1</x:formula1>
      <x:formula2>146097</x:formula2>
    </x:dataValidation>
    <x:dataValidation type="date" operator="between" allowBlank="1" sqref="B17">
      <x:formula1>1</x:formula1>
      <x:formula2>146097</x:formula2>
    </x:dataValidation>
    <x:dataValidation type="date" operator="between" allowBlank="1" sqref="B18">
      <x:formula1>1</x:formula1>
      <x:formula2>146097</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31"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s>
  <x:sheetData>
    <x:row r="1" ht="21" customHeight="1">
      <x:c r="A1" s="21" t="str">
        <x:v>02 | PROJECT DELIVERY DASHBOARD</x:v>
      </x:c>
      <x:c r="B1" s="21"/>
      <x:c r="C1" s="21"/>
      <x:c r="D1" s="21"/>
      <x:c r="E1" s="21"/>
      <x:c r="F1" s="21"/>
      <x:c r="G1" s="21"/>
      <x:c r="H1" s="21"/>
      <x:c r="I1" s="21"/>
      <x:c r="J1" s="21"/>
      <x:c r="K1" s="21"/>
      <x:c r="L1" s="21"/>
      <x:c r="M1" s="21"/>
      <x:c r="N1" s="21"/>
    </x:row>
    <x:row r="2" ht="21" customHeight="1">
      <x:c r="A2" s="21"/>
      <x:c r="B2" s="21"/>
      <x:c r="C2" s="21"/>
      <x:c r="D2" s="21"/>
      <x:c r="E2" s="21"/>
      <x:c r="F2" s="21"/>
      <x:c r="G2" s="21"/>
      <x:c r="H2" s="21"/>
      <x:c r="I2" s="21"/>
      <x:c r="J2" s="21"/>
      <x:c r="K2" s="21"/>
      <x:c r="L2" s="21"/>
      <x:c r="M2" s="21"/>
      <x:c r="N2" s="21"/>
    </x:row>
    <x:row r="3" ht="21" customHeight="1">
      <x:c r="A3" s="21"/>
      <x:c r="B3" s="21"/>
      <x:c r="C3" s="21"/>
      <x:c r="D3" s="21"/>
      <x:c r="E3" s="21"/>
      <x:c r="F3" s="21"/>
      <x:c r="G3" s="21"/>
      <x:c r="H3" s="21"/>
      <x:c r="I3" s="21"/>
      <x:c r="J3" s="21"/>
      <x:c r="K3" s="21"/>
      <x:c r="L3" s="21"/>
      <x:c r="M3" s="21"/>
      <x:c r="N3" s="21"/>
    </x:row>
    <x:row r="4" ht="30" customHeight="1">
      <x:c r="A4" s="28" t="str">
        <x:v>Evidence-led indicators. Overall RAG remains an authorised human judgement.</x:v>
      </x:c>
      <x:c r="B4" s="28"/>
      <x:c r="C4" s="28"/>
      <x:c r="D4" s="28"/>
      <x:c r="E4" s="28"/>
      <x:c r="F4" s="28"/>
      <x:c r="G4" s="28"/>
      <x:c r="H4" s="28"/>
      <x:c r="I4" s="28"/>
      <x:c r="J4" s="28"/>
      <x:c r="K4" s="28"/>
      <x:c r="L4" s="28"/>
      <x:c r="M4" s="28"/>
      <x:c r="N4" s="28"/>
    </x:row>
    <x:row r="5" ht="21" customHeight="1">
      <x:c r="A5" s="35" t="str">
        <x:v>HR DELIVERY | PRACTITIONER WORKBOOK</x:v>
      </x:c>
      <x:c r="B5" s="35"/>
      <x:c r="C5" s="35"/>
      <x:c r="D5" s="35"/>
      <x:c r="E5" s="35"/>
      <x:c r="F5" s="35"/>
      <x:c r="G5" s="35"/>
      <x:c r="H5" s="41" t="str">
        <x:f>IFERROR(HYPERLINK("#'04 Tool Index'!A1","OPEN TOOL INDEX"),"OPEN TOOL INDEX")</x:f>
        <x:v>OPEN TOOL INDEX</x:v>
      </x:c>
      <x:c r="I5" s="41"/>
      <x:c r="J5" s="41"/>
      <x:c r="K5" s="41"/>
      <x:c r="L5" s="41"/>
      <x:c r="M5" s="41"/>
      <x:c r="N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c r="M6" s="46"/>
      <x:c r="N6" s="46"/>
    </x:row>
    <x:row r="7" ht="21" customHeight="1">
      <x:c r="A7" s="15"/>
      <x:c r="B7" s="15"/>
      <x:c r="C7" s="15"/>
      <x:c r="D7" s="15"/>
      <x:c r="E7" s="15"/>
      <x:c r="F7" s="15"/>
      <x:c r="G7" s="15"/>
      <x:c r="H7" s="15"/>
      <x:c r="I7" s="15"/>
      <x:c r="J7" s="15"/>
      <x:c r="K7" s="15"/>
      <x:c r="L7" s="15"/>
      <x:c r="M7" s="15"/>
      <x:c r="N7" s="15"/>
    </x:row>
    <x:row r="8" ht="21" customHeight="1">
      <x:c r="A8" s="182" t="str">
        <x:v>LIVE PROJECT | No fictional examples are included in these calculations.</x:v>
      </x:c>
      <x:c r="B8" s="182"/>
      <x:c r="C8" s="182"/>
      <x:c r="D8" s="182"/>
      <x:c r="E8" s="182"/>
      <x:c r="F8" s="182"/>
      <x:c r="G8" s="182"/>
      <x:c r="H8" s="182"/>
      <x:c r="I8" s="182"/>
      <x:c r="J8" s="182"/>
      <x:c r="K8" s="182"/>
      <x:c r="L8" s="182"/>
      <x:c r="M8" s="182"/>
      <x:c r="N8" s="182"/>
    </x:row>
    <x:row r="9" ht="21" customHeight="1">
      <x:c r="A9" s="182"/>
      <x:c r="B9" s="182"/>
      <x:c r="C9" s="182"/>
      <x:c r="D9" s="182"/>
      <x:c r="E9" s="182"/>
      <x:c r="F9" s="182"/>
      <x:c r="G9" s="182"/>
      <x:c r="H9" s="182"/>
      <x:c r="I9" s="182"/>
      <x:c r="J9" s="182"/>
      <x:c r="K9" s="182"/>
      <x:c r="L9" s="182"/>
      <x:c r="M9" s="182"/>
      <x:c r="N9" s="182"/>
    </x:row>
    <x:row r="10" ht="21" customHeight="1">
      <x:c r="A10" s="15"/>
      <x:c r="B10" s="15"/>
      <x:c r="C10" s="15"/>
      <x:c r="D10" s="15"/>
      <x:c r="E10" s="15"/>
      <x:c r="F10" s="15"/>
      <x:c r="G10" s="15"/>
      <x:c r="H10" s="15"/>
      <x:c r="I10" s="15"/>
      <x:c r="J10" s="15"/>
      <x:c r="K10" s="15"/>
      <x:c r="L10" s="15"/>
      <x:c r="M10" s="15"/>
      <x:c r="N10" s="15"/>
    </x:row>
    <x:row r="11" ht="30" customHeight="1">
      <x:c r="A11" s="15" t="str">
        <x:v>Project</x:v>
      </x:c>
      <x:c r="B11" s="236" t="str">
        <x:f>IF('01 Setup'!B4="","NOT CONFIGURED",'01 Setup'!B4)</x:f>
        <x:v>NOT CONFIGURED</x:v>
      </x:c>
      <x:c r="C11" s="236"/>
      <x:c r="D11" s="236"/>
      <x:c r="E11" s="236"/>
      <x:c r="F11" s="236"/>
      <x:c r="G11" s="15"/>
      <x:c r="H11" s="182" t="str">
        <x:v>READ BEFORE INTERPRETING</x:v>
      </x:c>
      <x:c r="I11" s="182"/>
      <x:c r="J11" s="182"/>
      <x:c r="K11" s="182"/>
      <x:c r="L11" s="182"/>
      <x:c r="M11" s="182"/>
      <x:c r="N11" s="182"/>
    </x:row>
    <x:row r="12" ht="30" customHeight="1">
      <x:c r="A12" s="15" t="str">
        <x:v>Status date</x:v>
      </x:c>
      <x:c r="B12" s="238" t="str">
        <x:f>IF('01 Setup'!B8="","NOT SET",'01 Setup'!B8)</x:f>
        <x:v>NOT SET</x:v>
      </x:c>
      <x:c r="C12" s="236"/>
      <x:c r="D12" s="236"/>
      <x:c r="E12" s="236"/>
      <x:c r="F12" s="236"/>
      <x:c r="G12" s="15"/>
      <x:c r="H12" s="182"/>
      <x:c r="I12" s="182"/>
      <x:c r="J12" s="182"/>
      <x:c r="K12" s="182"/>
      <x:c r="L12" s="182"/>
      <x:c r="M12" s="182"/>
      <x:c r="N12" s="182"/>
    </x:row>
    <x:row r="13" ht="30" customHeight="1">
      <x:c r="A13" s="15" t="str">
        <x:v>Reported tasks</x:v>
      </x:c>
      <x:c r="B13" s="236" t="str">
        <x:f>IF(COUNTA('B1 Schedule'!A10:A109)=0,"NO TASKS ENTERED",COUNTA('B1 Schedule'!A10:A109))</x:f>
        <x:v>NO TASKS ENTERED</x:v>
      </x:c>
      <x:c r="C13" s="236"/>
      <x:c r="D13" s="236"/>
      <x:c r="E13" s="236"/>
      <x:c r="F13" s="236"/>
      <x:c r="G13" s="15"/>
      <x:c r="H13" s="182"/>
      <x:c r="I13" s="182"/>
      <x:c r="J13" s="182"/>
      <x:c r="K13" s="182"/>
      <x:c r="L13" s="182"/>
      <x:c r="M13" s="182"/>
      <x:c r="N13" s="182"/>
    </x:row>
    <x:row r="14" ht="30" customHeight="1">
      <x:c r="A14" s="15" t="str">
        <x:v>Open issues</x:v>
      </x:c>
      <x:c r="B14" s="236" t="str">
        <x:f>IF(COUNTA('C3 Issues'!A10:A109)=0,"NO ISSUES ENTERED",COUNTIFS('C3 Issues'!A10:A109,"&lt;&gt;",'C3 Issues'!L10:L109,"&lt;&gt;Closed"))</x:f>
        <x:v>NO ISSUES ENTERED</x:v>
      </x:c>
      <x:c r="C14" s="236"/>
      <x:c r="D14" s="236"/>
      <x:c r="E14" s="236"/>
      <x:c r="F14" s="236"/>
      <x:c r="G14" s="15"/>
      <x:c r="H14" s="115" t="str">
        <x:v>No entries means no recorded evidence, not no exposure. A zero count can only be interpreted after checking completeness. Review data warnings and mandatory safeguards before judging delivery. Cost indicators require the baseline and all cost lines to be reconciled. Blank forecasts are not zero cost.</x:v>
      </x:c>
      <x:c r="I14" s="115"/>
      <x:c r="J14" s="115"/>
      <x:c r="K14" s="115"/>
      <x:c r="L14" s="115"/>
      <x:c r="M14" s="115"/>
      <x:c r="N14" s="115"/>
    </x:row>
    <x:row r="15" ht="30" customHeight="1">
      <x:c r="A15" s="15" t="str">
        <x:v>High / Extreme open risks</x:v>
      </x:c>
      <x:c r="B15" s="236" t="str">
        <x:f>IF(COUNTA('C4 Risk Log'!A10:A109)=0,"NO RISKS ENTERED",COUNTIF('C4 Risk Log'!G10:G109,"High")+COUNTIF('C4 Risk Log'!G10:G109,"Extreme")-COUNTIFS('C4 Risk Log'!G10:G109,"High",'C4 Risk Log'!O10:O109,"&lt;&gt;",'C4 Risk Log'!S10:S109,"&lt;&gt;")-COUNTIFS('C4 Risk Log'!G10:G109,"Extreme",'C4 Risk Log'!O10:O109,"&lt;&gt;",'C4 Risk Log'!S10:S109,"&lt;&gt;"))</x:f>
        <x:v>NO RISKS ENTERED</x:v>
      </x:c>
      <x:c r="C15" s="236"/>
      <x:c r="D15" s="236"/>
      <x:c r="E15" s="236"/>
      <x:c r="F15" s="236"/>
      <x:c r="G15" s="15"/>
      <x:c r="H15" s="115"/>
      <x:c r="I15" s="115"/>
      <x:c r="J15" s="115"/>
      <x:c r="K15" s="115"/>
      <x:c r="L15" s="115"/>
      <x:c r="M15" s="115"/>
      <x:c r="N15" s="115"/>
    </x:row>
    <x:row r="16" ht="30" customHeight="1">
      <x:c r="A16" s="15" t="str">
        <x:v>Pending change requests</x:v>
      </x:c>
      <x:c r="B16" s="236" t="str">
        <x:f>IF(COUNTA('C2B Change Log'!A10:A109)=0,"NO CHANGES ENTERED",COUNTIF('C2B Change Log'!Q10:Q109,"PENDING"))</x:f>
        <x:v>NO CHANGES ENTERED</x:v>
      </x:c>
      <x:c r="C16" s="236"/>
      <x:c r="D16" s="236"/>
      <x:c r="E16" s="236"/>
      <x:c r="F16" s="236"/>
      <x:c r="G16" s="15"/>
      <x:c r="H16" s="115"/>
      <x:c r="I16" s="115"/>
      <x:c r="J16" s="115"/>
      <x:c r="K16" s="115"/>
      <x:c r="L16" s="115"/>
      <x:c r="M16" s="115"/>
      <x:c r="N16" s="115"/>
    </x:row>
    <x:row r="17" ht="30" customHeight="1">
      <x:c r="A17" s="15" t="str">
        <x:v>Overdue open actions</x:v>
      </x:c>
      <x:c r="B17" s="236" t="str">
        <x:f>IF('01 Setup'!B8="","STATUS DATE REQUIRED",COUNTIF('C6 Actions'!K10:K109,"&gt;0"))</x:f>
        <x:v>STATUS DATE REQUIRED</x:v>
      </x:c>
      <x:c r="C17" s="236"/>
      <x:c r="D17" s="236"/>
      <x:c r="E17" s="236"/>
      <x:c r="F17" s="236"/>
      <x:c r="G17" s="15"/>
      <x:c r="H17" s="115"/>
      <x:c r="I17" s="115"/>
      <x:c r="J17" s="115"/>
      <x:c r="K17" s="115"/>
      <x:c r="L17" s="115"/>
      <x:c r="M17" s="115"/>
      <x:c r="N17" s="115"/>
    </x:row>
    <x:row r="18" ht="30" customHeight="1">
      <x:c r="A18" s="15" t="str">
        <x:v>Unaccepted test records</x:v>
      </x:c>
      <x:c r="B18" s="236" t="str">
        <x:f>IF(COUNTA('C11 Tests and Defects'!A10:A109)=0,"NO TESTS ENTERED",COUNTIFS('C11 Tests and Defects'!A10:A109,"&lt;&gt;",'C11 Tests and Defects'!M10:M109,"&lt;&gt;ACCEPTED"))</x:f>
        <x:v>NO TESTS ENTERED</x:v>
      </x:c>
      <x:c r="C18" s="236"/>
      <x:c r="D18" s="236"/>
      <x:c r="E18" s="236"/>
      <x:c r="F18" s="236"/>
      <x:c r="G18" s="15"/>
      <x:c r="H18" s="115"/>
      <x:c r="I18" s="115"/>
      <x:c r="J18" s="115"/>
      <x:c r="K18" s="115"/>
      <x:c r="L18" s="115"/>
      <x:c r="M18" s="115"/>
      <x:c r="N18" s="115"/>
    </x:row>
    <x:row r="19" ht="30" customHeight="1">
      <x:c r="A19" s="15" t="str">
        <x:v>Overall judgement</x:v>
      </x:c>
      <x:c r="B19" s="236" t="str">
        <x:f>IF('01 Setup'!B19="","NOT ASSESSED",'01 Setup'!B19)</x:f>
        <x:v>Not assessed</x:v>
      </x:c>
      <x:c r="C19" s="236"/>
      <x:c r="D19" s="236"/>
      <x:c r="E19" s="236"/>
      <x:c r="F19" s="236"/>
      <x:c r="G19" s="15"/>
      <x:c r="H19" s="115"/>
      <x:c r="I19" s="115"/>
      <x:c r="J19" s="115"/>
      <x:c r="K19" s="115"/>
      <x:c r="L19" s="115"/>
      <x:c r="M19" s="115"/>
      <x:c r="N19" s="115"/>
    </x:row>
    <x:row r="20" ht="30" customHeight="1">
      <x:c r="A20" s="15" t="str">
        <x:v>Schedule data warnings</x:v>
      </x:c>
      <x:c r="B20" s="236" t="n">
        <x:f>COUNTIFS('B1 Schedule'!A10:A109,"&lt;&gt;",'B1 Schedule'!P10:P109,"&lt;&gt;OK")</x:f>
        <x:v>0</x:v>
      </x:c>
      <x:c r="C20" s="236"/>
      <x:c r="D20" s="236"/>
      <x:c r="E20" s="236"/>
      <x:c r="F20" s="236"/>
      <x:c r="G20" s="15"/>
      <x:c r="H20" s="115"/>
      <x:c r="I20" s="115"/>
      <x:c r="J20" s="115"/>
      <x:c r="K20" s="115"/>
      <x:c r="L20" s="115"/>
      <x:c r="M20" s="115"/>
      <x:c r="N20" s="115"/>
    </x:row>
    <x:row r="21" ht="30" customHeight="1">
      <x:c r="A21" s="15" t="str">
        <x:v>Cost-record warnings</x:v>
      </x:c>
      <x:c r="B21" s="236" t="n">
        <x:f>COUNTIFS('C9 Cost Forecast'!A10:A109,"&lt;&gt;",'C9 Cost Forecast'!M10:M109,"&lt;&gt;OK")</x:f>
        <x:v>0</x:v>
      </x:c>
      <x:c r="C21" s="236"/>
      <x:c r="D21" s="236"/>
      <x:c r="E21" s="236"/>
      <x:c r="F21" s="236"/>
      <x:c r="G21" s="15"/>
      <x:c r="H21" s="115"/>
      <x:c r="I21" s="115"/>
      <x:c r="J21" s="115"/>
      <x:c r="K21" s="115"/>
      <x:c r="L21" s="115"/>
      <x:c r="M21" s="115"/>
      <x:c r="N21" s="115"/>
    </x:row>
    <x:row r="22" ht="30" customHeight="1">
      <x:c r="A22" s="15" t="str">
        <x:v>Incomplete change approvals</x:v>
      </x:c>
      <x:c r="B22" s="236" t="n">
        <x:f>COUNTIF('C2B Change Log'!Q10:Q109,"INCOMPLETE APPROVAL")</x:f>
        <x:v>0</x:v>
      </x:c>
      <x:c r="C22" s="236"/>
      <x:c r="D22" s="236"/>
      <x:c r="E22" s="236"/>
      <x:c r="F22" s="236"/>
      <x:c r="G22" s="15"/>
      <x:c r="H22" s="115"/>
      <x:c r="I22" s="115"/>
      <x:c r="J22" s="115"/>
      <x:c r="K22" s="115"/>
      <x:c r="L22" s="115"/>
      <x:c r="M22" s="115"/>
      <x:c r="N22" s="115"/>
    </x:row>
    <x:row r="23" ht="21" customHeight="1">
      <x:c r="A23" s="15" t="str">
        <x:v>Unrated / invalid risks</x:v>
      </x:c>
      <x:c r="B23" s="236" t="n">
        <x:f>COUNTIFS('C4 Risk Log'!A10:A109,"&lt;&gt;",'C4 Risk Log'!G10:G109,"UNRATED")+COUNTIFS('C4 Risk Log'!A10:A109,"&lt;&gt;",'C4 Risk Log'!G10:G109,"CHECK RATING")</x:f>
        <x:v>0</x:v>
      </x:c>
      <x:c r="C23" s="236"/>
      <x:c r="D23" s="236"/>
      <x:c r="E23" s="236"/>
      <x:c r="F23" s="236"/>
      <x:c r="G23" s="15"/>
      <x:c r="H23" s="15"/>
      <x:c r="I23" s="15"/>
      <x:c r="J23" s="15"/>
      <x:c r="K23" s="15"/>
      <x:c r="L23" s="15"/>
      <x:c r="M23" s="15"/>
      <x:c r="N23" s="15"/>
    </x:row>
    <x:row r="24" ht="21" customHeight="1">
      <x:c r="A24" s="15"/>
      <x:c r="B24" s="15"/>
      <x:c r="C24" s="15"/>
      <x:c r="D24" s="15"/>
      <x:c r="E24" s="15"/>
      <x:c r="F24" s="15"/>
      <x:c r="G24" s="15"/>
      <x:c r="H24" s="15"/>
      <x:c r="I24" s="15"/>
      <x:c r="J24" s="15"/>
      <x:c r="K24" s="15"/>
      <x:c r="L24" s="15"/>
      <x:c r="M24" s="15"/>
      <x:c r="N24" s="15"/>
    </x:row>
    <x:row r="25" ht="35" customHeight="1">
      <x:c r="A25" s="75" t="str">
        <x:v>Cost position</x:v>
      </x:c>
      <x:c r="B25" s="75" t="str">
        <x:f>"Amount ("&amp;'01 Setup'!B9&amp;")"</x:f>
        <x:v>Amount (SAR)</x:v>
      </x:c>
      <x:c r="C25" s="15"/>
      <x:c r="D25" s="15"/>
      <x:c r="E25" s="15"/>
      <x:c r="F25" s="15"/>
      <x:c r="G25" s="15"/>
      <x:c r="H25" s="75" t="str">
        <x:v>Task status</x:v>
      </x:c>
      <x:c r="I25" s="75" t="str">
        <x:v>Count</x:v>
      </x:c>
      <x:c r="J25" s="15"/>
      <x:c r="K25" s="75" t="str">
        <x:v>Open risk category</x:v>
      </x:c>
      <x:c r="L25" s="75" t="str">
        <x:v>Count</x:v>
      </x:c>
      <x:c r="M25" s="15"/>
      <x:c r="N25" s="15"/>
    </x:row>
    <x:row r="26" ht="21" customHeight="1">
      <x:c r="A26" s="15" t="str">
        <x:v>Original baseline</x:v>
      </x:c>
      <x:c r="B26" s="240" t="str">
        <x:f>IF('01 Setup'!B27="","",'01 Setup'!B27)</x:f>
      </x:c>
      <x:c r="C26" s="15"/>
      <x:c r="D26" s="15"/>
      <x:c r="E26" s="15"/>
      <x:c r="F26" s="15"/>
      <x:c r="G26" s="15"/>
      <x:c r="H26" s="15" t="str">
        <x:v>Complete</x:v>
      </x:c>
      <x:c r="I26" s="15" t="n">
        <x:f>COUNTIF('B1 Schedule'!N10:N109,H26)</x:f>
        <x:v>0</x:v>
      </x:c>
      <x:c r="J26" s="15"/>
      <x:c r="K26" s="15" t="str">
        <x:v>Low</x:v>
      </x:c>
      <x:c r="L26" s="15" t="n">
        <x:f>COUNTIF('C4 Risk Log'!G10:G109,K26)-COUNTIFS('C4 Risk Log'!G10:G109,K26,'C4 Risk Log'!O10:O109,"&lt;&gt;",'C4 Risk Log'!S10:S109,"&lt;&gt;")</x:f>
        <x:v>0</x:v>
      </x:c>
      <x:c r="M26" s="15"/>
      <x:c r="N26" s="15"/>
    </x:row>
    <x:row r="27" ht="21" customHeight="1">
      <x:c r="A27" s="15" t="str">
        <x:v>Current approved</x:v>
      </x:c>
      <x:c r="B27" s="240" t="str">
        <x:f>IF('01 Setup'!B29="","",'01 Setup'!B29)</x:f>
      </x:c>
      <x:c r="C27" s="15"/>
      <x:c r="D27" s="15"/>
      <x:c r="E27" s="15"/>
      <x:c r="F27" s="15"/>
      <x:c r="G27" s="15"/>
      <x:c r="H27" s="15" t="str">
        <x:v>In progress</x:v>
      </x:c>
      <x:c r="I27" s="15" t="n">
        <x:f>COUNTIF('B1 Schedule'!N10:N109,H27)</x:f>
        <x:v>0</x:v>
      </x:c>
      <x:c r="J27" s="15"/>
      <x:c r="K27" s="15" t="str">
        <x:v>Moderate</x:v>
      </x:c>
      <x:c r="L27" s="15" t="n">
        <x:f>COUNTIF('C4 Risk Log'!G10:G109,K27)-COUNTIFS('C4 Risk Log'!G10:G109,K27,'C4 Risk Log'!O10:O109,"&lt;&gt;",'C4 Risk Log'!S10:S109,"&lt;&gt;")</x:f>
        <x:v>0</x:v>
      </x:c>
      <x:c r="M27" s="15"/>
      <x:c r="N27" s="15"/>
    </x:row>
    <x:row r="28" ht="21" customHeight="1">
      <x:c r="A28" s="15" t="str">
        <x:v>Forecast</x:v>
      </x:c>
      <x:c r="B28" s="240" t="str">
        <x:f>IF('01 Setup'!B30="","",'01 Setup'!B30)</x:f>
      </x:c>
      <x:c r="C28" s="15"/>
      <x:c r="D28" s="15"/>
      <x:c r="E28" s="15"/>
      <x:c r="F28" s="15"/>
      <x:c r="G28" s="15"/>
      <x:c r="H28" s="15" t="str">
        <x:v>Not started</x:v>
      </x:c>
      <x:c r="I28" s="15" t="n">
        <x:f>COUNTIF('B1 Schedule'!N10:N109,H28)</x:f>
        <x:v>0</x:v>
      </x:c>
      <x:c r="J28" s="15"/>
      <x:c r="K28" s="15" t="str">
        <x:v>High</x:v>
      </x:c>
      <x:c r="L28" s="15" t="n">
        <x:f>COUNTIF('C4 Risk Log'!G10:G109,K28)-COUNTIFS('C4 Risk Log'!G10:G109,K28,'C4 Risk Log'!O10:O109,"&lt;&gt;",'C4 Risk Log'!S10:S109,"&lt;&gt;")</x:f>
        <x:v>0</x:v>
      </x:c>
      <x:c r="M28" s="15"/>
      <x:c r="N28" s="15"/>
    </x:row>
    <x:row r="29" ht="21" customHeight="1">
      <x:c r="A29" s="15" t="str">
        <x:v>Variance to current</x:v>
      </x:c>
      <x:c r="B29" s="240" t="str">
        <x:f>IF('01 Setup'!B31="","",'01 Setup'!B31)</x:f>
      </x:c>
      <x:c r="C29" s="15"/>
      <x:c r="D29" s="15"/>
      <x:c r="E29" s="15"/>
      <x:c r="F29" s="15"/>
      <x:c r="G29" s="15"/>
      <x:c r="H29" s="15" t="str">
        <x:v>Forecast late</x:v>
      </x:c>
      <x:c r="I29" s="15" t="n">
        <x:f>COUNTIF('B1 Schedule'!N10:N109,H29)</x:f>
        <x:v>0</x:v>
      </x:c>
      <x:c r="J29" s="15"/>
      <x:c r="K29" s="15" t="str">
        <x:v>Extreme</x:v>
      </x:c>
      <x:c r="L29" s="15" t="n">
        <x:f>COUNTIF('C4 Risk Log'!G10:G109,K29)-COUNTIFS('C4 Risk Log'!G10:G109,K29,'C4 Risk Log'!O10:O109,"&lt;&gt;",'C4 Risk Log'!S10:S109,"&lt;&gt;")</x:f>
        <x:v>0</x:v>
      </x:c>
      <x:c r="M29" s="15"/>
      <x:c r="N29" s="15"/>
    </x:row>
    <x:row r="30" ht="21" customHeight="1">
      <x:c r="A30" s="15"/>
      <x:c r="B30" s="15"/>
      <x:c r="C30" s="15"/>
      <x:c r="D30" s="15"/>
      <x:c r="E30" s="15"/>
      <x:c r="F30" s="15"/>
      <x:c r="G30" s="15"/>
      <x:c r="H30" s="15" t="str">
        <x:v>Overdue</x:v>
      </x:c>
      <x:c r="I30" s="15" t="n">
        <x:f>COUNTIF('B1 Schedule'!N10:N109,H30)</x:f>
        <x:v>0</x:v>
      </x:c>
      <x:c r="J30" s="15"/>
      <x:c r="K30" s="15"/>
      <x:c r="L30" s="15"/>
      <x:c r="M30" s="15"/>
      <x:c r="N30" s="15"/>
    </x:row>
    <x:row r="31" ht="21" customHeight="1">
      <x:c r="A31" s="15"/>
      <x:c r="B31" s="15"/>
      <x:c r="C31" s="15"/>
      <x:c r="D31" s="15"/>
      <x:c r="E31" s="15"/>
      <x:c r="F31" s="15"/>
      <x:c r="G31" s="15"/>
      <x:c r="H31" s="15" t="str">
        <x:v>Other / missing</x:v>
      </x:c>
      <x:c r="I31" s="15" t="n">
        <x:f>COUNTA('B1 Schedule'!A10:A109)-SUM(I26:I30)</x:f>
        <x:v>0</x:v>
      </x:c>
      <x:c r="J31" s="15"/>
      <x:c r="K31" s="15"/>
      <x:c r="L31" s="15"/>
      <x:c r="M31" s="15"/>
      <x:c r="N31" s="15"/>
    </x:row>
    <x:row r="32" ht="21" customHeight="1">
      <x:c r="A32" s="15"/>
      <x:c r="B32" s="15"/>
      <x:c r="C32" s="15"/>
      <x:c r="D32" s="15"/>
      <x:c r="E32" s="15"/>
      <x:c r="F32" s="15"/>
      <x:c r="G32" s="15"/>
      <x:c r="H32" s="15"/>
      <x:c r="I32" s="15"/>
      <x:c r="J32" s="15"/>
      <x:c r="K32" s="15"/>
      <x:c r="L32" s="15"/>
      <x:c r="M32" s="15"/>
      <x:c r="N32" s="15"/>
    </x:row>
    <x:row r="33" ht="21" customHeight="1">
      <x:c r="A33" s="15"/>
      <x:c r="B33" s="15"/>
      <x:c r="C33" s="15"/>
      <x:c r="D33" s="15"/>
      <x:c r="E33" s="15"/>
      <x:c r="F33" s="15"/>
      <x:c r="G33" s="15"/>
      <x:c r="H33" s="15"/>
      <x:c r="I33" s="15"/>
      <x:c r="J33" s="15"/>
      <x:c r="K33" s="15"/>
      <x:c r="L33" s="15"/>
      <x:c r="M33" s="15"/>
      <x:c r="N33" s="15"/>
    </x:row>
    <x:row r="34" ht="21" customHeight="1">
      <x:c r="A34" s="15"/>
      <x:c r="B34" s="15"/>
      <x:c r="C34" s="15"/>
      <x:c r="D34" s="15"/>
      <x:c r="E34" s="15"/>
      <x:c r="F34" s="15"/>
      <x:c r="G34" s="15"/>
      <x:c r="H34" s="15"/>
      <x:c r="I34" s="15"/>
      <x:c r="J34" s="15"/>
      <x:c r="K34" s="15"/>
      <x:c r="L34" s="15"/>
      <x:c r="M34" s="15"/>
      <x:c r="N34" s="15"/>
    </x:row>
    <x:row r="35" ht="21" customHeight="1">
      <x:c r="A35" s="15"/>
      <x:c r="B35" s="15"/>
      <x:c r="C35" s="15"/>
      <x:c r="D35" s="15"/>
      <x:c r="E35" s="15"/>
      <x:c r="F35" s="15"/>
      <x:c r="G35" s="15"/>
      <x:c r="H35" s="15"/>
      <x:c r="I35" s="15"/>
      <x:c r="J35" s="15"/>
      <x:c r="K35" s="15"/>
      <x:c r="L35" s="15"/>
      <x:c r="M35" s="15"/>
      <x:c r="N35" s="15"/>
    </x:row>
    <x:row r="36" ht="21" customHeight="1">
      <x:c r="A36" s="15"/>
      <x:c r="B36" s="15"/>
      <x:c r="C36" s="15"/>
      <x:c r="D36" s="15"/>
      <x:c r="E36" s="15"/>
      <x:c r="F36" s="15"/>
      <x:c r="G36" s="15"/>
      <x:c r="H36" s="15"/>
      <x:c r="I36" s="15"/>
      <x:c r="J36" s="15"/>
      <x:c r="K36" s="15"/>
      <x:c r="L36" s="15"/>
      <x:c r="M36" s="15"/>
      <x:c r="N36" s="15"/>
    </x:row>
    <x:row r="37" ht="21" customHeight="1">
      <x:c r="A37" s="15"/>
      <x:c r="B37" s="15"/>
      <x:c r="C37" s="15"/>
      <x:c r="D37" s="15"/>
      <x:c r="E37" s="15"/>
      <x:c r="F37" s="15"/>
      <x:c r="G37" s="15"/>
      <x:c r="H37" s="15"/>
      <x:c r="I37" s="15"/>
      <x:c r="J37" s="15"/>
      <x:c r="K37" s="15"/>
      <x:c r="L37" s="15"/>
      <x:c r="M37" s="15"/>
      <x:c r="N37" s="15"/>
    </x:row>
    <x:row r="38" ht="21" customHeight="1">
      <x:c r="A38" s="15"/>
      <x:c r="B38" s="15"/>
      <x:c r="C38" s="15"/>
      <x:c r="D38" s="15"/>
      <x:c r="E38" s="15"/>
      <x:c r="F38" s="15"/>
      <x:c r="G38" s="15"/>
      <x:c r="H38" s="15"/>
      <x:c r="I38" s="15"/>
      <x:c r="J38" s="15"/>
      <x:c r="K38" s="15"/>
      <x:c r="L38" s="15"/>
      <x:c r="M38" s="15"/>
      <x:c r="N38" s="15"/>
    </x:row>
    <x:row r="39" ht="21" customHeight="1">
      <x:c r="A39" s="15"/>
      <x:c r="B39" s="15"/>
      <x:c r="C39" s="15"/>
      <x:c r="D39" s="15"/>
      <x:c r="E39" s="15"/>
      <x:c r="F39" s="15"/>
      <x:c r="G39" s="15"/>
      <x:c r="H39" s="15"/>
      <x:c r="I39" s="15"/>
      <x:c r="J39" s="15"/>
      <x:c r="K39" s="15"/>
      <x:c r="L39" s="15"/>
      <x:c r="M39" s="15"/>
      <x:c r="N39" s="15"/>
    </x:row>
    <x:row r="40" ht="21" customHeight="1">
      <x:c r="A40" s="15"/>
      <x:c r="B40" s="15"/>
      <x:c r="C40" s="15"/>
      <x:c r="D40" s="15"/>
      <x:c r="E40" s="15"/>
      <x:c r="F40" s="15"/>
      <x:c r="G40" s="15"/>
      <x:c r="H40" s="15"/>
      <x:c r="I40" s="15"/>
      <x:c r="J40" s="15"/>
      <x:c r="K40" s="15"/>
      <x:c r="L40" s="15"/>
      <x:c r="M40" s="15"/>
      <x:c r="N40" s="15"/>
    </x:row>
    <x:row r="41" ht="21" customHeight="1">
      <x:c r="A41" s="15"/>
      <x:c r="B41" s="15"/>
      <x:c r="C41" s="15"/>
      <x:c r="D41" s="15"/>
      <x:c r="E41" s="15"/>
      <x:c r="F41" s="15"/>
      <x:c r="G41" s="15"/>
      <x:c r="H41" s="15"/>
      <x:c r="I41" s="15"/>
      <x:c r="J41" s="15"/>
      <x:c r="K41" s="15"/>
      <x:c r="L41" s="15"/>
      <x:c r="M41" s="15"/>
      <x:c r="N41" s="15"/>
    </x:row>
    <x:row r="42" ht="21" customHeight="1">
      <x:c r="A42" s="15"/>
      <x:c r="B42" s="15"/>
      <x:c r="C42" s="15"/>
      <x:c r="D42" s="15"/>
      <x:c r="E42" s="15"/>
      <x:c r="F42" s="15"/>
      <x:c r="G42" s="15"/>
      <x:c r="H42" s="15"/>
      <x:c r="I42" s="15"/>
      <x:c r="J42" s="15"/>
      <x:c r="K42" s="15"/>
      <x:c r="L42" s="15"/>
      <x:c r="M42" s="15"/>
      <x:c r="N42" s="15"/>
    </x:row>
    <x:row r="43" ht="21" customHeight="1">
      <x:c r="A43" s="15"/>
      <x:c r="B43" s="15"/>
      <x:c r="C43" s="15"/>
      <x:c r="D43" s="15"/>
      <x:c r="E43" s="15"/>
      <x:c r="F43" s="15"/>
      <x:c r="G43" s="15"/>
      <x:c r="H43" s="15"/>
      <x:c r="I43" s="15"/>
      <x:c r="J43" s="15"/>
      <x:c r="K43" s="15"/>
      <x:c r="L43" s="15"/>
      <x:c r="M43" s="15"/>
      <x:c r="N43" s="15"/>
    </x:row>
    <x:row r="44" ht="21" customHeight="1">
      <x:c r="A44" s="15"/>
      <x:c r="B44" s="15"/>
      <x:c r="C44" s="15"/>
      <x:c r="D44" s="15"/>
      <x:c r="E44" s="15"/>
      <x:c r="F44" s="15"/>
      <x:c r="G44" s="15"/>
      <x:c r="H44" s="15"/>
      <x:c r="I44" s="15"/>
      <x:c r="J44" s="15"/>
      <x:c r="K44" s="15"/>
      <x:c r="L44" s="15"/>
      <x:c r="M44" s="15"/>
      <x:c r="N44" s="15"/>
    </x:row>
    <x:row r="45" ht="21" customHeight="1">
      <x:c r="A45" s="15"/>
      <x:c r="B45" s="15"/>
      <x:c r="C45" s="15"/>
      <x:c r="D45" s="15"/>
      <x:c r="E45" s="15"/>
      <x:c r="F45" s="15"/>
      <x:c r="G45" s="15"/>
      <x:c r="H45" s="15"/>
      <x:c r="I45" s="15"/>
      <x:c r="J45" s="15"/>
      <x:c r="K45" s="15"/>
      <x:c r="L45" s="15"/>
      <x:c r="M45" s="15"/>
      <x:c r="N45" s="15"/>
    </x:row>
    <x:row r="46" ht="21" customHeight="1">
      <x:c r="A46" s="15"/>
      <x:c r="B46" s="15"/>
      <x:c r="C46" s="15"/>
      <x:c r="D46" s="15"/>
      <x:c r="E46" s="15"/>
      <x:c r="F46" s="15"/>
      <x:c r="G46" s="15"/>
      <x:c r="H46" s="15"/>
      <x:c r="I46" s="15"/>
      <x:c r="J46" s="15"/>
      <x:c r="K46" s="15"/>
      <x:c r="L46" s="15"/>
      <x:c r="M46" s="15"/>
      <x:c r="N46" s="15"/>
    </x:row>
    <x:row r="47" ht="21" customHeight="1">
      <x:c r="A47" s="15"/>
      <x:c r="B47" s="15"/>
      <x:c r="C47" s="15"/>
      <x:c r="D47" s="15"/>
      <x:c r="E47" s="15"/>
      <x:c r="F47" s="15"/>
      <x:c r="G47" s="15"/>
      <x:c r="H47" s="15"/>
      <x:c r="I47" s="15"/>
      <x:c r="J47" s="15"/>
      <x:c r="K47" s="15"/>
      <x:c r="L47" s="15"/>
      <x:c r="M47" s="15"/>
      <x:c r="N47" s="15"/>
    </x:row>
    <x:row r="48" ht="21" customHeight="1">
      <x:c r="A48" s="15"/>
      <x:c r="B48" s="15"/>
      <x:c r="C48" s="15"/>
      <x:c r="D48" s="15"/>
      <x:c r="E48" s="15"/>
      <x:c r="F48" s="15"/>
      <x:c r="G48" s="15"/>
      <x:c r="H48" s="15"/>
      <x:c r="I48" s="15"/>
      <x:c r="J48" s="15"/>
      <x:c r="K48" s="15"/>
      <x:c r="L48" s="15"/>
      <x:c r="M48" s="15"/>
      <x:c r="N48" s="15"/>
    </x:row>
    <x:row r="49" ht="21" customHeight="1">
      <x:c r="A49" s="15"/>
      <x:c r="B49" s="15"/>
      <x:c r="C49" s="15"/>
      <x:c r="D49" s="15"/>
      <x:c r="E49" s="15"/>
      <x:c r="F49" s="15"/>
      <x:c r="G49" s="15"/>
      <x:c r="H49" s="15"/>
      <x:c r="I49" s="15"/>
      <x:c r="J49" s="15"/>
      <x:c r="K49" s="15"/>
      <x:c r="L49" s="15"/>
      <x:c r="M49" s="15"/>
      <x:c r="N49" s="15"/>
    </x:row>
    <x:row r="50" ht="21" customHeight="1">
      <x:c r="A50" s="15"/>
      <x:c r="B50" s="15"/>
      <x:c r="C50" s="15"/>
      <x:c r="D50" s="15"/>
      <x:c r="E50" s="15"/>
      <x:c r="F50" s="15"/>
      <x:c r="G50" s="15"/>
      <x:c r="H50" s="15"/>
      <x:c r="I50" s="15"/>
      <x:c r="J50" s="15"/>
      <x:c r="K50" s="15"/>
      <x:c r="L50" s="15"/>
      <x:c r="M50" s="15"/>
      <x:c r="N50" s="15"/>
    </x:row>
    <x:row r="51" ht="21" customHeight="1">
      <x:c r="A51" s="15"/>
      <x:c r="B51" s="15"/>
      <x:c r="C51" s="15"/>
      <x:c r="D51" s="15"/>
      <x:c r="E51" s="15"/>
      <x:c r="F51" s="15"/>
      <x:c r="G51" s="15"/>
      <x:c r="H51" s="15"/>
      <x:c r="I51" s="15"/>
      <x:c r="J51" s="15"/>
      <x:c r="K51" s="15"/>
      <x:c r="L51" s="15"/>
      <x:c r="M51" s="15"/>
      <x:c r="N51" s="15"/>
    </x:row>
    <x:row r="52" ht="21" customHeight="1">
      <x:c r="A52" s="15"/>
      <x:c r="B52" s="15"/>
      <x:c r="C52" s="15"/>
      <x:c r="D52" s="15"/>
      <x:c r="E52" s="15"/>
      <x:c r="F52" s="15"/>
      <x:c r="G52" s="15"/>
      <x:c r="H52" s="15"/>
      <x:c r="I52" s="15"/>
      <x:c r="J52" s="15"/>
      <x:c r="K52" s="15"/>
      <x:c r="L52" s="15"/>
      <x:c r="M52" s="15"/>
      <x:c r="N52" s="15"/>
    </x:row>
    <x:row r="53" ht="21" customHeight="1">
      <x:c r="A53" s="15"/>
      <x:c r="B53" s="15"/>
      <x:c r="C53" s="15"/>
      <x:c r="D53" s="15"/>
      <x:c r="E53" s="15"/>
      <x:c r="F53" s="15"/>
      <x:c r="G53" s="15"/>
      <x:c r="H53" s="216" t="str">
        <x:v>REVIEW ROUTE
Check the status date. Read the C1 narrative. Resolve missing records. Consider consequences, not just counts. Record the decision in C7. Change the baseline only through approved C2/C2B records.</x:v>
      </x:c>
      <x:c r="I53" s="216"/>
      <x:c r="J53" s="216"/>
      <x:c r="K53" s="216"/>
      <x:c r="L53" s="216"/>
      <x:c r="M53" s="216"/>
      <x:c r="N53" s="216"/>
    </x:row>
    <x:row r="54" ht="21" customHeight="1">
      <x:c r="A54" s="15"/>
      <x:c r="B54" s="15"/>
      <x:c r="C54" s="15"/>
      <x:c r="D54" s="15"/>
      <x:c r="E54" s="15"/>
      <x:c r="F54" s="15"/>
      <x:c r="G54" s="15"/>
      <x:c r="H54" s="216"/>
      <x:c r="I54" s="216"/>
      <x:c r="J54" s="216"/>
      <x:c r="K54" s="216"/>
      <x:c r="L54" s="216"/>
      <x:c r="M54" s="216"/>
      <x:c r="N54" s="216"/>
    </x:row>
    <x:row r="55" ht="21" customHeight="1">
      <x:c r="A55" s="15"/>
      <x:c r="B55" s="15"/>
      <x:c r="C55" s="15"/>
      <x:c r="D55" s="15"/>
      <x:c r="E55" s="15"/>
      <x:c r="F55" s="15"/>
      <x:c r="G55" s="15"/>
      <x:c r="H55" s="216"/>
      <x:c r="I55" s="216"/>
      <x:c r="J55" s="216"/>
      <x:c r="K55" s="216"/>
      <x:c r="L55" s="216"/>
      <x:c r="M55" s="216"/>
      <x:c r="N55" s="216"/>
    </x:row>
    <x:row r="56" ht="21" customHeight="1">
      <x:c r="A56" s="15"/>
      <x:c r="B56" s="15"/>
      <x:c r="C56" s="15"/>
      <x:c r="D56" s="15"/>
      <x:c r="E56" s="15"/>
      <x:c r="F56" s="15"/>
      <x:c r="G56" s="15"/>
      <x:c r="H56" s="216"/>
      <x:c r="I56" s="216"/>
      <x:c r="J56" s="216"/>
      <x:c r="K56" s="216"/>
      <x:c r="L56" s="216"/>
      <x:c r="M56" s="216"/>
      <x:c r="N56" s="216"/>
    </x:row>
    <x:row r="57" ht="21" customHeight="1">
      <x:c r="A57" s="15"/>
      <x:c r="B57" s="15"/>
      <x:c r="C57" s="15"/>
      <x:c r="D57" s="15"/>
      <x:c r="E57" s="15"/>
      <x:c r="F57" s="15"/>
      <x:c r="G57" s="15"/>
      <x:c r="H57" s="216"/>
      <x:c r="I57" s="216"/>
      <x:c r="J57" s="216"/>
      <x:c r="K57" s="216"/>
      <x:c r="L57" s="216"/>
      <x:c r="M57" s="216"/>
      <x:c r="N57" s="216"/>
    </x:row>
    <x:row r="58" ht="21" customHeight="1">
      <x:c r="A58" s="15"/>
      <x:c r="B58" s="15"/>
      <x:c r="C58" s="15"/>
      <x:c r="D58" s="15"/>
      <x:c r="E58" s="15"/>
      <x:c r="F58" s="15"/>
      <x:c r="G58" s="15"/>
      <x:c r="H58" s="216"/>
      <x:c r="I58" s="216"/>
      <x:c r="J58" s="216"/>
      <x:c r="K58" s="216"/>
      <x:c r="L58" s="216"/>
      <x:c r="M58" s="216"/>
      <x:c r="N58" s="216"/>
    </x:row>
    <x:row r="59" ht="21" customHeight="1">
      <x:c r="A59" s="15"/>
      <x:c r="B59" s="15"/>
      <x:c r="C59" s="15"/>
      <x:c r="D59" s="15"/>
      <x:c r="E59" s="15"/>
      <x:c r="F59" s="15"/>
      <x:c r="G59" s="15"/>
      <x:c r="H59" s="216"/>
      <x:c r="I59" s="216"/>
      <x:c r="J59" s="216"/>
      <x:c r="K59" s="216"/>
      <x:c r="L59" s="216"/>
      <x:c r="M59" s="216"/>
      <x:c r="N59" s="216"/>
    </x:row>
    <x:row r="60" ht="21" customHeight="1">
      <x:c r="A60" s="15"/>
      <x:c r="B60" s="15"/>
      <x:c r="C60" s="15"/>
      <x:c r="D60" s="15"/>
      <x:c r="E60" s="15"/>
      <x:c r="F60" s="15"/>
      <x:c r="G60" s="15"/>
      <x:c r="H60" s="15"/>
      <x:c r="I60" s="15"/>
      <x:c r="J60" s="15"/>
      <x:c r="K60" s="15"/>
      <x:c r="L60" s="15"/>
      <x:c r="M60" s="15"/>
      <x:c r="N60" s="15"/>
    </x:row>
    <x:row r="61" ht="21" customHeight="1">
      <x:c r="A61" s="15"/>
      <x:c r="B61" s="15"/>
      <x:c r="C61" s="15"/>
      <x:c r="D61" s="15"/>
      <x:c r="E61" s="15"/>
      <x:c r="F61" s="15"/>
      <x:c r="G61" s="15"/>
      <x:c r="H61" s="232" t="str">
        <x:v>NO AUTOMATIC GREEN
These charts show entries in the workbook. They do not prove delivery, safety, compliance, acceptance or benefit realisation. Review supporting evidence and use the project's approved escalation rules.</x:v>
      </x:c>
      <x:c r="I61" s="232"/>
      <x:c r="J61" s="232"/>
      <x:c r="K61" s="232"/>
      <x:c r="L61" s="232"/>
      <x:c r="M61" s="232"/>
      <x:c r="N61" s="232"/>
    </x:row>
    <x:row r="62" ht="21" customHeight="1">
      <x:c r="A62" s="15"/>
      <x:c r="B62" s="15"/>
      <x:c r="C62" s="15"/>
      <x:c r="D62" s="15"/>
      <x:c r="E62" s="15"/>
      <x:c r="F62" s="15"/>
      <x:c r="G62" s="15"/>
      <x:c r="H62" s="232"/>
      <x:c r="I62" s="232"/>
      <x:c r="J62" s="232"/>
      <x:c r="K62" s="232"/>
      <x:c r="L62" s="232"/>
      <x:c r="M62" s="232"/>
      <x:c r="N62" s="232"/>
    </x:row>
    <x:row r="63" ht="21" customHeight="1">
      <x:c r="A63" s="15"/>
      <x:c r="B63" s="15"/>
      <x:c r="C63" s="15"/>
      <x:c r="D63" s="15"/>
      <x:c r="E63" s="15"/>
      <x:c r="F63" s="15"/>
      <x:c r="G63" s="15"/>
      <x:c r="H63" s="232"/>
      <x:c r="I63" s="232"/>
      <x:c r="J63" s="232"/>
      <x:c r="K63" s="232"/>
      <x:c r="L63" s="232"/>
      <x:c r="M63" s="232"/>
      <x:c r="N63" s="232"/>
    </x:row>
    <x:row r="64" ht="21" customHeight="1">
      <x:c r="A64" s="15"/>
      <x:c r="B64" s="15"/>
      <x:c r="C64" s="15"/>
      <x:c r="D64" s="15"/>
      <x:c r="E64" s="15"/>
      <x:c r="F64" s="15"/>
      <x:c r="G64" s="15"/>
      <x:c r="H64" s="232"/>
      <x:c r="I64" s="232"/>
      <x:c r="J64" s="232"/>
      <x:c r="K64" s="232"/>
      <x:c r="L64" s="232"/>
      <x:c r="M64" s="232"/>
      <x:c r="N64" s="232"/>
    </x:row>
    <x:row r="65" ht="21" customHeight="1">
      <x:c r="A65" s="15"/>
      <x:c r="B65" s="15"/>
      <x:c r="C65" s="15"/>
      <x:c r="D65" s="15"/>
      <x:c r="E65" s="15"/>
      <x:c r="F65" s="15"/>
      <x:c r="G65" s="15"/>
      <x:c r="H65" s="232"/>
      <x:c r="I65" s="232"/>
      <x:c r="J65" s="232"/>
      <x:c r="K65" s="232"/>
      <x:c r="L65" s="232"/>
      <x:c r="M65" s="232"/>
      <x:c r="N65" s="232"/>
    </x:row>
    <x:row r="66" ht="21" customHeight="1">
      <x:c r="A66" s="15"/>
      <x:c r="B66" s="15"/>
      <x:c r="C66" s="15"/>
      <x:c r="D66" s="15"/>
      <x:c r="E66" s="15"/>
      <x:c r="F66" s="15"/>
      <x:c r="G66" s="15"/>
      <x:c r="H66" s="232"/>
      <x:c r="I66" s="232"/>
      <x:c r="J66" s="232"/>
      <x:c r="K66" s="232"/>
      <x:c r="L66" s="232"/>
      <x:c r="M66" s="232"/>
      <x:c r="N66" s="232"/>
    </x:row>
    <x:row r="67" ht="21" customHeight="1">
      <x:c r="A67" s="15"/>
      <x:c r="B67" s="15"/>
      <x:c r="C67" s="15"/>
      <x:c r="D67" s="15"/>
      <x:c r="E67" s="15"/>
      <x:c r="F67" s="15"/>
      <x:c r="G67" s="15"/>
      <x:c r="H67" s="232"/>
      <x:c r="I67" s="232"/>
      <x:c r="J67" s="232"/>
      <x:c r="K67" s="232"/>
      <x:c r="L67" s="232"/>
      <x:c r="M67" s="232"/>
      <x:c r="N67" s="232"/>
    </x:row>
    <x:row r="68" ht="21" customHeight="1">
      <x:c r="A68" s="15"/>
      <x:c r="B68" s="15"/>
      <x:c r="C68" s="15"/>
      <x:c r="D68" s="15"/>
      <x:c r="E68" s="15"/>
      <x:c r="F68" s="15"/>
      <x:c r="G68" s="15"/>
      <x:c r="H68" s="232"/>
      <x:c r="I68" s="232"/>
      <x:c r="J68" s="232"/>
      <x:c r="K68" s="232"/>
      <x:c r="L68" s="232"/>
      <x:c r="M68" s="232"/>
      <x:c r="N68" s="232"/>
    </x:row>
    <x:row r="69" ht="21" customHeight="1">
      <x:c r="A69" s="15"/>
      <x:c r="B69" s="15"/>
      <x:c r="C69" s="15"/>
      <x:c r="D69" s="15"/>
      <x:c r="E69" s="15"/>
      <x:c r="F69" s="15"/>
      <x:c r="G69" s="15"/>
      <x:c r="H69" s="15"/>
      <x:c r="I69" s="15"/>
      <x:c r="J69" s="15"/>
      <x:c r="K69" s="15"/>
      <x:c r="L69" s="15"/>
      <x:c r="M69" s="15"/>
      <x:c r="N69" s="15"/>
    </x:row>
    <x:row r="70" ht="21" customHeight="1">
      <x:c r="A70" s="15"/>
      <x:c r="B70" s="15"/>
      <x:c r="C70" s="15"/>
      <x:c r="D70" s="15"/>
      <x:c r="E70" s="15"/>
      <x:c r="F70" s="15"/>
      <x:c r="G70" s="15"/>
      <x:c r="H70" s="15"/>
      <x:c r="I70" s="15"/>
      <x:c r="J70" s="15"/>
      <x:c r="K70" s="15"/>
      <x:c r="L70" s="15"/>
      <x:c r="M70" s="15"/>
      <x:c r="N70" s="15"/>
    </x:row>
    <x:row r="71" ht="21" customHeight="1">
      <x:c r="A71" s="15"/>
      <x:c r="B71" s="15"/>
      <x:c r="C71" s="15"/>
      <x:c r="D71" s="15"/>
      <x:c r="E71" s="15"/>
      <x:c r="F71" s="15"/>
      <x:c r="G71" s="15"/>
      <x:c r="H71" s="15"/>
      <x:c r="I71" s="15"/>
      <x:c r="J71" s="15"/>
      <x:c r="K71" s="15"/>
      <x:c r="L71" s="15"/>
      <x:c r="M71" s="15"/>
      <x:c r="N71" s="15"/>
    </x:row>
    <x:row r="72" ht="21" customHeight="1">
      <x:c r="A72" s="15"/>
      <x:c r="B72" s="15"/>
      <x:c r="C72" s="15"/>
      <x:c r="D72" s="15"/>
      <x:c r="E72" s="15"/>
      <x:c r="F72" s="15"/>
      <x:c r="G72" s="15"/>
      <x:c r="H72" s="15"/>
      <x:c r="I72" s="15"/>
      <x:c r="J72" s="15"/>
      <x:c r="K72" s="15"/>
      <x:c r="L72" s="15"/>
      <x:c r="M72" s="15"/>
      <x:c r="N72" s="15"/>
    </x:row>
    <x:row r="73" ht="21" customHeight="1">
      <x:c r="A73" s="15"/>
      <x:c r="B73" s="15"/>
      <x:c r="C73" s="15"/>
      <x:c r="D73" s="15"/>
      <x:c r="E73" s="15"/>
      <x:c r="F73" s="15"/>
      <x:c r="G73" s="15"/>
      <x:c r="H73" s="15"/>
      <x:c r="I73" s="15"/>
      <x:c r="J73" s="15"/>
      <x:c r="K73" s="15"/>
      <x:c r="L73" s="15"/>
      <x:c r="M73" s="15"/>
      <x:c r="N73" s="15"/>
    </x:row>
    <x:row r="74" ht="21" customHeight="1">
      <x:c r="A74" s="15"/>
      <x:c r="B74" s="15"/>
      <x:c r="C74" s="15"/>
      <x:c r="D74" s="15"/>
      <x:c r="E74" s="15"/>
      <x:c r="F74" s="15"/>
      <x:c r="G74" s="15"/>
      <x:c r="H74" s="15"/>
      <x:c r="I74" s="15"/>
      <x:c r="J74" s="15"/>
      <x:c r="K74" s="15"/>
      <x:c r="L74" s="15"/>
      <x:c r="M74" s="15"/>
      <x:c r="N74" s="15"/>
    </x:row>
    <x:row r="75" ht="21" customHeight="1">
      <x:c r="A75" s="15"/>
      <x:c r="B75" s="15"/>
      <x:c r="C75" s="15"/>
      <x:c r="D75" s="15"/>
      <x:c r="E75" s="15"/>
      <x:c r="F75" s="15"/>
      <x:c r="G75" s="15"/>
      <x:c r="H75" s="15"/>
      <x:c r="I75" s="15"/>
      <x:c r="J75" s="15"/>
      <x:c r="K75" s="15"/>
      <x:c r="L75" s="15"/>
      <x:c r="M75" s="15"/>
      <x:c r="N75" s="15"/>
    </x:row>
    <x:row r="76" ht="21" customHeight="1">
      <x:c r="A76" s="15"/>
      <x:c r="B76" s="15"/>
      <x:c r="C76" s="15"/>
      <x:c r="D76" s="15"/>
      <x:c r="E76" s="15"/>
      <x:c r="F76" s="15"/>
      <x:c r="G76" s="15"/>
      <x:c r="H76" s="15"/>
      <x:c r="I76" s="15"/>
      <x:c r="J76" s="15"/>
      <x:c r="K76" s="15"/>
      <x:c r="L76" s="15"/>
      <x:c r="M76" s="15"/>
      <x:c r="N76" s="15"/>
    </x:row>
    <x:row r="77" ht="21" customHeight="1">
      <x:c r="A77" s="15"/>
      <x:c r="B77" s="15"/>
      <x:c r="C77" s="15"/>
      <x:c r="D77" s="15"/>
      <x:c r="E77" s="15"/>
      <x:c r="F77" s="15"/>
      <x:c r="G77" s="15"/>
      <x:c r="H77" s="15"/>
      <x:c r="I77" s="15"/>
      <x:c r="J77" s="15"/>
      <x:c r="K77" s="15"/>
      <x:c r="L77" s="15"/>
      <x:c r="M77" s="15"/>
      <x:c r="N77" s="15"/>
    </x:row>
    <x:row r="78" ht="21" customHeight="1">
      <x:c r="A78" s="15"/>
      <x:c r="B78" s="15"/>
      <x:c r="C78" s="15"/>
      <x:c r="D78" s="15"/>
      <x:c r="E78" s="15"/>
      <x:c r="F78" s="15"/>
      <x:c r="G78" s="15"/>
      <x:c r="H78" s="15"/>
      <x:c r="I78" s="15"/>
      <x:c r="J78" s="15"/>
      <x:c r="K78" s="15"/>
      <x:c r="L78" s="15"/>
      <x:c r="M78" s="15"/>
      <x:c r="N78" s="15"/>
    </x:row>
    <x:row r="79" ht="21" customHeight="1">
      <x:c r="A79" s="15"/>
      <x:c r="B79" s="15"/>
      <x:c r="C79" s="15"/>
      <x:c r="D79" s="15"/>
      <x:c r="E79" s="15"/>
      <x:c r="F79" s="15"/>
      <x:c r="G79" s="15"/>
      <x:c r="H79" s="15"/>
      <x:c r="I79" s="15"/>
      <x:c r="J79" s="15"/>
      <x:c r="K79" s="15"/>
      <x:c r="L79" s="15"/>
      <x:c r="M79" s="15"/>
      <x:c r="N79" s="15"/>
    </x:row>
    <x:row r="80" ht="21" customHeight="1">
      <x:c r="A80" s="15"/>
      <x:c r="B80" s="15"/>
      <x:c r="C80" s="15"/>
      <x:c r="D80" s="15"/>
      <x:c r="E80" s="15"/>
      <x:c r="F80" s="15"/>
      <x:c r="G80" s="15"/>
      <x:c r="H80" s="15"/>
      <x:c r="I80" s="15"/>
      <x:c r="J80" s="15"/>
      <x:c r="K80" s="15"/>
      <x:c r="L80" s="15"/>
      <x:c r="M80" s="15"/>
      <x:c r="N80" s="15"/>
    </x:row>
    <x:row r="81" ht="21" customHeight="1">
      <x:c r="A81" s="15"/>
      <x:c r="B81" s="15"/>
      <x:c r="C81" s="15"/>
      <x:c r="D81" s="15"/>
      <x:c r="E81" s="15"/>
      <x:c r="F81" s="15"/>
      <x:c r="G81" s="15"/>
      <x:c r="H81" s="15"/>
      <x:c r="I81" s="15"/>
      <x:c r="J81" s="15"/>
      <x:c r="K81" s="15"/>
      <x:c r="L81" s="15"/>
      <x:c r="M81" s="15"/>
      <x:c r="N81" s="15"/>
    </x:row>
    <x:row r="82" ht="21" customHeight="1">
      <x:c r="A82" s="15"/>
      <x:c r="B82" s="15"/>
      <x:c r="C82" s="15"/>
      <x:c r="D82" s="15"/>
      <x:c r="E82" s="15"/>
      <x:c r="F82" s="15"/>
      <x:c r="G82" s="15"/>
      <x:c r="H82" s="15"/>
      <x:c r="I82" s="15"/>
      <x:c r="J82" s="15"/>
      <x:c r="K82" s="15"/>
      <x:c r="L82" s="15"/>
      <x:c r="M82" s="15"/>
      <x:c r="N82" s="15"/>
    </x:row>
    <x:row r="83" ht="21" customHeight="1">
      <x:c r="A83" s="15"/>
      <x:c r="B83" s="15"/>
      <x:c r="C83" s="15"/>
      <x:c r="D83" s="15"/>
      <x:c r="E83" s="15"/>
      <x:c r="F83" s="15"/>
      <x:c r="G83" s="15"/>
      <x:c r="H83" s="15"/>
      <x:c r="I83" s="15"/>
      <x:c r="J83" s="15"/>
      <x:c r="K83" s="15"/>
      <x:c r="L83" s="15"/>
      <x:c r="M83" s="15"/>
      <x:c r="N83" s="15"/>
    </x:row>
    <x:row r="84" ht="21" customHeight="1">
      <x:c r="A84" s="15"/>
      <x:c r="B84" s="15"/>
      <x:c r="C84" s="15"/>
      <x:c r="D84" s="15"/>
      <x:c r="E84" s="15"/>
      <x:c r="F84" s="15"/>
      <x:c r="G84" s="15"/>
      <x:c r="H84" s="15"/>
      <x:c r="I84" s="15"/>
      <x:c r="J84" s="15"/>
      <x:c r="K84" s="15"/>
      <x:c r="L84" s="15"/>
      <x:c r="M84" s="15"/>
      <x:c r="N84" s="15"/>
    </x:row>
  </x:sheetData>
  <x:mergeCells>
    <x:mergeCell ref="A1:N3"/>
    <x:mergeCell ref="A4:N4"/>
    <x:mergeCell ref="A5:G5"/>
    <x:mergeCell ref="H5:N5"/>
    <x:mergeCell ref="A6:N6"/>
    <x:mergeCell ref="A8:N9"/>
    <x:mergeCell ref="B11:F11"/>
    <x:mergeCell ref="B12:F12"/>
    <x:mergeCell ref="B13:F13"/>
    <x:mergeCell ref="B14:F14"/>
    <x:mergeCell ref="B15:F15"/>
    <x:mergeCell ref="B16:F16"/>
    <x:mergeCell ref="B17:F17"/>
    <x:mergeCell ref="B18:F18"/>
    <x:mergeCell ref="B19:F19"/>
    <x:mergeCell ref="B20:F20"/>
    <x:mergeCell ref="B21:F21"/>
    <x:mergeCell ref="B22:F22"/>
    <x:mergeCell ref="H11:N13"/>
    <x:mergeCell ref="H14:N22"/>
    <x:mergeCell ref="H53:N59"/>
    <x:mergeCell ref="H61:N68"/>
    <x:mergeCell ref="B23:F23"/>
  </x:mergeCells>
  <x:pageMargins left="0.7" right="0.7" top="0.75" bottom="0.75" header="0.3" footer="0.3"/>
  <x:drawing xmlns:r="http://schemas.openxmlformats.org/officeDocument/2006/relationships" r:id="R54de93ea336d433a"/>
</x:worksheet>
</file>

<file path=xl/worksheets/sheet4.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45" hidden="0" customWidth="1"/>
    <x:col min="3" max="3" width="13" hidden="0" customWidth="1"/>
    <x:col min="4" max="4" width="26" hidden="0" customWidth="1"/>
    <x:col min="5" max="5" width="26" hidden="0" customWidth="1"/>
    <x:col min="6" max="6" width="23" hidden="0" customWidth="1"/>
    <x:col min="7" max="7" width="23" hidden="0" customWidth="1"/>
    <x:col min="8" max="8" width="23" hidden="0" customWidth="1"/>
    <x:col min="9" max="9" width="13" hidden="0" customWidth="1"/>
    <x:col min="10" max="10" width="13" hidden="0" customWidth="1"/>
    <x:col min="11" max="11" width="13" hidden="0" customWidth="1"/>
    <x:col min="12" max="12" width="13" hidden="0" customWidth="1"/>
  </x:cols>
  <x:sheetData>
    <x:row r="1" ht="21" customHeight="1">
      <x:c r="A1" s="21" t="str">
        <x:v>03 | STAGE-GATE CONTROL</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An evidence checklist supports the decision; it never grants authority.</x:v>
      </x:c>
      <x:c r="B4" s="28"/>
      <x:c r="C4" s="28"/>
      <x:c r="D4" s="28"/>
      <x:c r="E4" s="28"/>
      <x:c r="F4" s="28"/>
      <x:c r="G4" s="28"/>
      <x:c r="H4" s="28"/>
      <x:c r="I4" s="28"/>
      <x:c r="J4" s="28"/>
      <x:c r="K4" s="28"/>
      <x:c r="L4" s="28"/>
    </x:row>
    <x:row r="5" ht="21" customHeight="1">
      <x:c r="A5" s="35" t="str">
        <x:v>HR DELIVERY | PRACTITIONER WORKBOOK</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1" customHeight="1">
      <x:c r="A7" s="15"/>
      <x:c r="B7" s="15"/>
      <x:c r="C7" s="15"/>
      <x:c r="D7" s="15"/>
      <x:c r="E7" s="15"/>
      <x:c r="F7" s="15"/>
      <x:c r="G7" s="15"/>
      <x:c r="H7" s="15"/>
      <x:c r="I7" s="15"/>
      <x:c r="J7" s="15"/>
      <x:c r="K7" s="15"/>
      <x:c r="L7" s="15"/>
    </x:row>
    <x:row r="8" ht="21" customHeight="1">
      <x:c r="A8" s="15"/>
      <x:c r="B8" s="15"/>
      <x:c r="C8" s="15"/>
      <x:c r="D8" s="15"/>
      <x:c r="E8" s="15"/>
      <x:c r="F8" s="15"/>
      <x:c r="G8" s="15"/>
      <x:c r="H8" s="15"/>
      <x:c r="I8" s="15"/>
      <x:c r="J8" s="15"/>
      <x:c r="K8" s="15"/>
      <x:c r="L8" s="15"/>
    </x:row>
    <x:row r="9" ht="42" customHeight="1">
      <x:c r="A9" s="75" t="str">
        <x:v>Gate</x:v>
      </x:c>
      <x:c r="B9" s="75" t="str">
        <x:v>Criterion</x:v>
      </x:c>
      <x:c r="C9" s="75" t="str">
        <x:v>Mandatory?</x:v>
      </x:c>
      <x:c r="D9" s="75" t="str">
        <x:v>Evidence reference</x:v>
      </x:c>
      <x:c r="E9" s="75" t="str">
        <x:v>Owner / reviewer</x:v>
      </x:c>
      <x:c r="F9" s="75" t="str">
        <x:v>Check status</x:v>
      </x:c>
      <x:c r="G9" s="75" t="str">
        <x:v>Decision / condition</x:v>
      </x:c>
      <x:c r="H9" s="75" t="str">
        <x:v>Due date</x:v>
      </x:c>
      <x:c r="I9" s="15"/>
      <x:c r="J9" s="15"/>
      <x:c r="K9" s="15"/>
      <x:c r="L9" s="15"/>
    </x:row>
    <x:row r="10" ht="44" customHeight="1">
      <x:c r="A10" s="81" t="str">
        <x:v>G1</x:v>
      </x:c>
      <x:c r="B10" s="81" t="str">
        <x:v>Sponsor and authority identified</x:v>
      </x:c>
      <x:c r="C10" s="81" t="str">
        <x:v>Yes</x:v>
      </x:c>
      <x:c r="D10" s="81"/>
      <x:c r="E10" s="81"/>
      <x:c r="F10" s="81" t="str">
        <x:v>Not assessed</x:v>
      </x:c>
      <x:c r="G10" s="81"/>
      <x:c r="H10" s="144"/>
      <x:c r="I10" s="15"/>
      <x:c r="J10" s="15"/>
      <x:c r="K10" s="15"/>
      <x:c r="L10" s="15"/>
    </x:row>
    <x:row r="11" ht="44" customHeight="1">
      <x:c r="A11" s="81" t="str">
        <x:v>G1</x:v>
      </x:c>
      <x:c r="B11" s="81" t="str">
        <x:v>Problem, scope and exclusions agreed</x:v>
      </x:c>
      <x:c r="C11" s="81" t="str">
        <x:v>Yes</x:v>
      </x:c>
      <x:c r="D11" s="81"/>
      <x:c r="E11" s="81"/>
      <x:c r="F11" s="81" t="str">
        <x:v>Not assessed</x:v>
      </x:c>
      <x:c r="G11" s="81"/>
      <x:c r="H11" s="144"/>
      <x:c r="I11" s="15"/>
      <x:c r="J11" s="15"/>
      <x:c r="K11" s="15"/>
      <x:c r="L11" s="15"/>
    </x:row>
    <x:row r="12" ht="44" customHeight="1">
      <x:c r="A12" s="81" t="str">
        <x:v>G1</x:v>
      </x:c>
      <x:c r="B12" s="81" t="str">
        <x:v>Business case includes credible alternatives</x:v>
      </x:c>
      <x:c r="C12" s="81" t="str">
        <x:v>Yes</x:v>
      </x:c>
      <x:c r="D12" s="81"/>
      <x:c r="E12" s="81"/>
      <x:c r="F12" s="81" t="str">
        <x:v>Not assessed</x:v>
      </x:c>
      <x:c r="G12" s="81"/>
      <x:c r="H12" s="144"/>
      <x:c r="I12" s="15"/>
      <x:c r="J12" s="15"/>
      <x:c r="K12" s="15"/>
      <x:c r="L12" s="15"/>
    </x:row>
    <x:row r="13" ht="44" customHeight="1">
      <x:c r="A13" s="81" t="str">
        <x:v>G1</x:v>
      </x:c>
      <x:c r="B13" s="81" t="str">
        <x:v>Planning resource and decision conditions recorded</x:v>
      </x:c>
      <x:c r="C13" s="81" t="str">
        <x:v>Yes</x:v>
      </x:c>
      <x:c r="D13" s="81"/>
      <x:c r="E13" s="81"/>
      <x:c r="F13" s="81" t="str">
        <x:v>Not assessed</x:v>
      </x:c>
      <x:c r="G13" s="81"/>
      <x:c r="H13" s="144"/>
      <x:c r="I13" s="15"/>
      <x:c r="J13" s="15"/>
      <x:c r="K13" s="15"/>
      <x:c r="L13" s="15"/>
    </x:row>
    <x:row r="14" ht="44" customHeight="1">
      <x:c r="A14" s="81" t="str">
        <x:v>G2</x:v>
      </x:c>
      <x:c r="B14" s="81" t="str">
        <x:v>Accepted outputs and tests defined</x:v>
      </x:c>
      <x:c r="C14" s="81" t="str">
        <x:v>Yes</x:v>
      </x:c>
      <x:c r="D14" s="81"/>
      <x:c r="E14" s="81"/>
      <x:c r="F14" s="81" t="str">
        <x:v>Not assessed</x:v>
      </x:c>
      <x:c r="G14" s="81"/>
      <x:c r="H14" s="144"/>
      <x:c r="I14" s="15"/>
      <x:c r="J14" s="15"/>
      <x:c r="K14" s="15"/>
      <x:c r="L14" s="15"/>
    </x:row>
    <x:row r="15" ht="44" customHeight="1">
      <x:c r="A15" s="81" t="str">
        <x:v>G2</x:v>
      </x:c>
      <x:c r="B15" s="81" t="str">
        <x:v>Schedule, budget and capacity reconciled</x:v>
      </x:c>
      <x:c r="C15" s="81" t="str">
        <x:v>Yes</x:v>
      </x:c>
      <x:c r="D15" s="81"/>
      <x:c r="E15" s="81"/>
      <x:c r="F15" s="81" t="str">
        <x:v>Not assessed</x:v>
      </x:c>
      <x:c r="G15" s="81"/>
      <x:c r="H15" s="144"/>
      <x:c r="I15" s="15"/>
      <x:c r="J15" s="15"/>
      <x:c r="K15" s="15"/>
      <x:c r="L15" s="15"/>
    </x:row>
    <x:row r="16" ht="44" customHeight="1">
      <x:c r="A16" s="81" t="str">
        <x:v>G2</x:v>
      </x:c>
      <x:c r="B16" s="81" t="str">
        <x:v>Risk and information safeguards agreed</x:v>
      </x:c>
      <x:c r="C16" s="81" t="str">
        <x:v>Yes</x:v>
      </x:c>
      <x:c r="D16" s="81"/>
      <x:c r="E16" s="81"/>
      <x:c r="F16" s="81" t="str">
        <x:v>Not assessed</x:v>
      </x:c>
      <x:c r="G16" s="81"/>
      <x:c r="H16" s="144"/>
      <x:c r="I16" s="15"/>
      <x:c r="J16" s="15"/>
      <x:c r="K16" s="15"/>
      <x:c r="L16" s="15"/>
    </x:row>
    <x:row r="17" ht="44" customHeight="1">
      <x:c r="A17" s="81" t="str">
        <x:v>G2</x:v>
      </x:c>
      <x:c r="B17" s="81" t="str">
        <x:v>Transition and benefits owners accept commitments</x:v>
      </x:c>
      <x:c r="C17" s="81" t="str">
        <x:v>Yes</x:v>
      </x:c>
      <x:c r="D17" s="81"/>
      <x:c r="E17" s="81"/>
      <x:c r="F17" s="81" t="str">
        <x:v>Not assessed</x:v>
      </x:c>
      <x:c r="G17" s="81"/>
      <x:c r="H17" s="144"/>
      <x:c r="I17" s="15"/>
      <x:c r="J17" s="15"/>
      <x:c r="K17" s="15"/>
      <x:c r="L17" s="15"/>
    </x:row>
    <x:row r="18" ht="44" customHeight="1">
      <x:c r="A18" s="81" t="str">
        <x:v>G3</x:v>
      </x:c>
      <x:c r="B18" s="81" t="str">
        <x:v>Release conditions and mandatory tests satisfied</x:v>
      </x:c>
      <x:c r="C18" s="81" t="str">
        <x:v>Yes</x:v>
      </x:c>
      <x:c r="D18" s="81"/>
      <x:c r="E18" s="81"/>
      <x:c r="F18" s="81" t="str">
        <x:v>Not assessed</x:v>
      </x:c>
      <x:c r="G18" s="81"/>
      <x:c r="H18" s="144"/>
      <x:c r="I18" s="15"/>
      <x:c r="J18" s="15"/>
      <x:c r="K18" s="15"/>
      <x:c r="L18" s="15"/>
    </x:row>
    <x:row r="19" ht="44" customHeight="1">
      <x:c r="A19" s="81" t="str">
        <x:v>G3</x:v>
      </x:c>
      <x:c r="B19" s="81" t="str">
        <x:v>Output acceptance and support evidence recorded</x:v>
      </x:c>
      <x:c r="C19" s="81" t="str">
        <x:v>Yes</x:v>
      </x:c>
      <x:c r="D19" s="81"/>
      <x:c r="E19" s="81"/>
      <x:c r="F19" s="81" t="str">
        <x:v>Not assessed</x:v>
      </x:c>
      <x:c r="G19" s="81"/>
      <x:c r="H19" s="144"/>
      <x:c r="I19" s="15"/>
      <x:c r="J19" s="15"/>
      <x:c r="K19" s="15"/>
      <x:c r="L19" s="15"/>
    </x:row>
    <x:row r="20" ht="44" customHeight="1">
      <x:c r="A20" s="81" t="str">
        <x:v>G3</x:v>
      </x:c>
      <x:c r="B20" s="81" t="str">
        <x:v>Residual exposure identified with receiving owners</x:v>
      </x:c>
      <x:c r="C20" s="81" t="str">
        <x:v>Yes</x:v>
      </x:c>
      <x:c r="D20" s="81"/>
      <x:c r="E20" s="81"/>
      <x:c r="F20" s="81" t="str">
        <x:v>Not assessed</x:v>
      </x:c>
      <x:c r="G20" s="81"/>
      <x:c r="H20" s="144"/>
      <x:c r="I20" s="15"/>
      <x:c r="J20" s="15"/>
      <x:c r="K20" s="15"/>
      <x:c r="L20" s="15"/>
    </x:row>
    <x:row r="21" ht="44" customHeight="1">
      <x:c r="A21" s="81" t="str">
        <x:v>G3</x:v>
      </x:c>
      <x:c r="B21" s="81" t="str">
        <x:v>Completion evidence and closure route agreed</x:v>
      </x:c>
      <x:c r="C21" s="81" t="str">
        <x:v>Yes</x:v>
      </x:c>
      <x:c r="D21" s="81"/>
      <x:c r="E21" s="81"/>
      <x:c r="F21" s="81" t="str">
        <x:v>Not assessed</x:v>
      </x:c>
      <x:c r="G21" s="81"/>
      <x:c r="H21" s="144"/>
      <x:c r="I21" s="15"/>
      <x:c r="J21" s="15"/>
      <x:c r="K21" s="15"/>
      <x:c r="L21" s="15"/>
    </x:row>
    <x:row r="22" ht="44" customHeight="1">
      <x:c r="A22" s="81" t="str">
        <x:v>G4</x:v>
      </x:c>
      <x:c r="B22" s="81" t="str">
        <x:v>Completion report and Finance position accepted</x:v>
      </x:c>
      <x:c r="C22" s="81" t="str">
        <x:v>Yes</x:v>
      </x:c>
      <x:c r="D22" s="81"/>
      <x:c r="E22" s="81"/>
      <x:c r="F22" s="81" t="str">
        <x:v>Not assessed</x:v>
      </x:c>
      <x:c r="G22" s="81"/>
      <x:c r="H22" s="144"/>
      <x:c r="I22" s="15"/>
      <x:c r="J22" s="15"/>
      <x:c r="K22" s="15"/>
      <x:c r="L22" s="15"/>
    </x:row>
    <x:row r="23" ht="44" customHeight="1">
      <x:c r="A23" s="81" t="str">
        <x:v>G4</x:v>
      </x:c>
      <x:c r="B23" s="81" t="str">
        <x:v>Residual transfers and benefits reviews accepted</x:v>
      </x:c>
      <x:c r="C23" s="81" t="str">
        <x:v>Yes</x:v>
      </x:c>
      <x:c r="D23" s="81"/>
      <x:c r="E23" s="81"/>
      <x:c r="F23" s="81" t="str">
        <x:v>Not assessed</x:v>
      </x:c>
      <x:c r="G23" s="81"/>
      <x:c r="H23" s="144"/>
      <x:c r="I23" s="15"/>
      <x:c r="J23" s="15"/>
      <x:c r="K23" s="15"/>
      <x:c r="L23" s="15"/>
    </x:row>
    <x:row r="24" ht="44" customHeight="1">
      <x:c r="A24" s="81" t="str">
        <x:v>G4</x:v>
      </x:c>
      <x:c r="B24" s="81" t="str">
        <x:v>Records, access and resources accounted for</x:v>
      </x:c>
      <x:c r="C24" s="81" t="str">
        <x:v>Yes</x:v>
      </x:c>
      <x:c r="D24" s="81"/>
      <x:c r="E24" s="81"/>
      <x:c r="F24" s="81" t="str">
        <x:v>Not assessed</x:v>
      </x:c>
      <x:c r="G24" s="81"/>
      <x:c r="H24" s="144"/>
      <x:c r="I24" s="15"/>
      <x:c r="J24" s="15"/>
      <x:c r="K24" s="15"/>
      <x:c r="L24" s="15"/>
    </x:row>
    <x:row r="25" ht="44" customHeight="1">
      <x:c r="A25" s="81" t="str">
        <x:v>G4</x:v>
      </x:c>
      <x:c r="B25" s="81" t="str">
        <x:v>Authorised closure decision recorded</x:v>
      </x:c>
      <x:c r="C25" s="81" t="str">
        <x:v>Yes</x:v>
      </x:c>
      <x:c r="D25" s="81"/>
      <x:c r="E25" s="81"/>
      <x:c r="F25" s="81" t="str">
        <x:v>Not assessed</x:v>
      </x:c>
      <x:c r="G25" s="81"/>
      <x:c r="H25" s="144"/>
      <x:c r="I25" s="15"/>
      <x:c r="J25" s="15"/>
      <x:c r="K25" s="15"/>
      <x:c r="L25" s="15"/>
    </x:row>
    <x:row r="26" ht="21" customHeight="1">
      <x:c r="A26" s="15"/>
      <x:c r="B26" s="15"/>
      <x:c r="C26" s="15"/>
      <x:c r="D26" s="15"/>
      <x:c r="E26" s="15"/>
      <x:c r="F26" s="15"/>
      <x:c r="G26" s="15"/>
      <x:c r="H26" s="15"/>
      <x:c r="I26" s="15"/>
      <x:c r="J26" s="15"/>
      <x:c r="K26" s="15"/>
      <x:c r="L26" s="15"/>
    </x:row>
    <x:row r="27" ht="21" customHeight="1">
      <x:c r="A27" s="15"/>
      <x:c r="B27" s="15"/>
      <x:c r="C27" s="15"/>
      <x:c r="D27" s="15"/>
      <x:c r="E27" s="15"/>
      <x:c r="F27" s="15"/>
      <x:c r="G27" s="15"/>
      <x:c r="H27" s="15"/>
      <x:c r="I27" s="15"/>
      <x:c r="J27" s="15"/>
      <x:c r="K27" s="15"/>
      <x:c r="L27" s="15"/>
    </x:row>
    <x:row r="28" ht="21" customHeight="1">
      <x:c r="A28" s="15"/>
      <x:c r="B28" s="15"/>
      <x:c r="C28" s="15"/>
      <x:c r="D28" s="15"/>
      <x:c r="E28" s="15"/>
      <x:c r="F28" s="15"/>
      <x:c r="G28" s="15"/>
      <x:c r="H28" s="15"/>
      <x:c r="I28" s="15"/>
      <x:c r="J28" s="15"/>
      <x:c r="K28" s="15"/>
      <x:c r="L28" s="15"/>
    </x:row>
    <x:row r="29" ht="21" customHeight="1">
      <x:c r="A29" s="15" t="str">
        <x:v>Gate</x:v>
      </x:c>
      <x:c r="B29" s="15" t="str">
        <x:v>Passed / applicable</x:v>
      </x:c>
      <x:c r="C29" s="15" t="str">
        <x:v>Checklist progress</x:v>
      </x:c>
      <x:c r="D29" s="15" t="str">
        <x:v>Evidence gaps</x:v>
      </x:c>
      <x:c r="E29" s="15" t="str">
        <x:v>Control interpretation</x:v>
      </x:c>
      <x:c r="F29" s="15"/>
      <x:c r="G29" s="15"/>
      <x:c r="H29" s="15"/>
      <x:c r="I29" s="15"/>
      <x:c r="J29" s="15"/>
      <x:c r="K29" s="15"/>
      <x:c r="L29" s="15"/>
    </x:row>
    <x:row r="30" ht="21" customHeight="1">
      <x:c r="A30" s="15" t="str">
        <x:v>G1</x:v>
      </x:c>
      <x:c r="B30" s="15" t="n">
        <x:f>COUNTIFS($A$10:$A$25,A30,$F$10:$F$25,"Pass")</x:f>
        <x:v>0</x:v>
      </x:c>
      <x:c r="C30" s="136" t="n">
        <x:f>IF(COUNTIFS($A$10:$A$25,A30,$F$10:$F$25,"&lt;&gt;Not applicable")=0,"NO APPLICABLE CHECKS",B30/COUNTIFS($A$10:$A$25,A30,$F$10:$F$25,"&lt;&gt;Not applicable"))</x:f>
        <x:v>0</x:v>
      </x:c>
      <x:c r="D30" s="15" t="n">
        <x:f>COUNTIFS($A$10:$A$25,A30,$F$10:$F$25,"Pass",$D$10:$D$25,"")+COUNTIFS($A$10:$A$25,A30,$F$10:$F$25,"Pass",$E$10:$E$25,"")</x:f>
        <x:v>0</x:v>
      </x:c>
      <x:c r="E30" s="15" t="str">
        <x:f>IF(COUNTIFS($A$10:$A$25,A30,$C$10:$C$25,"Yes",$F$10:$F$25,"&lt;&gt;Pass")&gt;0,"MANDATORY HOLD",IF(D30&gt;0,"EVIDENCE HOLD",IF(COUNTIFS($A$10:$A$25,A30,$F$10:$F$25,"Not assessed")+COUNTIFS($A$10:$A$25,A30,$F$10:$F$25,"Fail")&gt;0,"REVIEW REQUIRED","READY FOR HUMAN DECISION")))</x:f>
        <x:v>MANDATORY HOLD</x:v>
      </x:c>
      <x:c r="F30" s="15"/>
      <x:c r="G30" s="15"/>
      <x:c r="H30" s="15"/>
      <x:c r="I30" s="15"/>
      <x:c r="J30" s="15"/>
      <x:c r="K30" s="15"/>
      <x:c r="L30" s="15"/>
    </x:row>
    <x:row r="31" ht="21" customHeight="1">
      <x:c r="A31" s="15" t="str">
        <x:v>G2</x:v>
      </x:c>
      <x:c r="B31" s="15" t="n">
        <x:f>COUNTIFS($A$10:$A$25,A31,$F$10:$F$25,"Pass")</x:f>
        <x:v>0</x:v>
      </x:c>
      <x:c r="C31" s="136" t="n">
        <x:f>IF(COUNTIFS($A$10:$A$25,A31,$F$10:$F$25,"&lt;&gt;Not applicable")=0,"NO APPLICABLE CHECKS",B31/COUNTIFS($A$10:$A$25,A31,$F$10:$F$25,"&lt;&gt;Not applicable"))</x:f>
        <x:v>0</x:v>
      </x:c>
      <x:c r="D31" s="15" t="n">
        <x:f>COUNTIFS($A$10:$A$25,A31,$F$10:$F$25,"Pass",$D$10:$D$25,"")+COUNTIFS($A$10:$A$25,A31,$F$10:$F$25,"Pass",$E$10:$E$25,"")</x:f>
        <x:v>0</x:v>
      </x:c>
      <x:c r="E31" s="15" t="str">
        <x:f>IF(COUNTIFS($A$10:$A$25,A31,$C$10:$C$25,"Yes",$F$10:$F$25,"&lt;&gt;Pass")&gt;0,"MANDATORY HOLD",IF(D31&gt;0,"EVIDENCE HOLD",IF(COUNTIFS($A$10:$A$25,A31,$F$10:$F$25,"Not assessed")+COUNTIFS($A$10:$A$25,A31,$F$10:$F$25,"Fail")&gt;0,"REVIEW REQUIRED","READY FOR HUMAN DECISION")))</x:f>
        <x:v>MANDATORY HOLD</x:v>
      </x:c>
      <x:c r="F31" s="15"/>
      <x:c r="G31" s="15"/>
      <x:c r="H31" s="15"/>
      <x:c r="I31" s="15"/>
      <x:c r="J31" s="15"/>
      <x:c r="K31" s="15"/>
      <x:c r="L31" s="15"/>
    </x:row>
    <x:row r="32" ht="21" customHeight="1">
      <x:c r="A32" s="15" t="str">
        <x:v>G3</x:v>
      </x:c>
      <x:c r="B32" s="15" t="n">
        <x:f>COUNTIFS($A$10:$A$25,A32,$F$10:$F$25,"Pass")</x:f>
        <x:v>0</x:v>
      </x:c>
      <x:c r="C32" s="136" t="n">
        <x:f>IF(COUNTIFS($A$10:$A$25,A32,$F$10:$F$25,"&lt;&gt;Not applicable")=0,"NO APPLICABLE CHECKS",B32/COUNTIFS($A$10:$A$25,A32,$F$10:$F$25,"&lt;&gt;Not applicable"))</x:f>
        <x:v>0</x:v>
      </x:c>
      <x:c r="D32" s="15" t="n">
        <x:f>COUNTIFS($A$10:$A$25,A32,$F$10:$F$25,"Pass",$D$10:$D$25,"")+COUNTIFS($A$10:$A$25,A32,$F$10:$F$25,"Pass",$E$10:$E$25,"")</x:f>
        <x:v>0</x:v>
      </x:c>
      <x:c r="E32" s="15" t="str">
        <x:f>IF(COUNTIFS($A$10:$A$25,A32,$C$10:$C$25,"Yes",$F$10:$F$25,"&lt;&gt;Pass")&gt;0,"MANDATORY HOLD",IF(D32&gt;0,"EVIDENCE HOLD",IF(COUNTIFS($A$10:$A$25,A32,$F$10:$F$25,"Not assessed")+COUNTIFS($A$10:$A$25,A32,$F$10:$F$25,"Fail")&gt;0,"REVIEW REQUIRED","READY FOR HUMAN DECISION")))</x:f>
        <x:v>MANDATORY HOLD</x:v>
      </x:c>
      <x:c r="F32" s="15"/>
      <x:c r="G32" s="15"/>
      <x:c r="H32" s="15"/>
      <x:c r="I32" s="15"/>
      <x:c r="J32" s="15"/>
      <x:c r="K32" s="15"/>
      <x:c r="L32" s="15"/>
    </x:row>
    <x:row r="33" ht="21" customHeight="1">
      <x:c r="A33" s="15" t="str">
        <x:v>G4</x:v>
      </x:c>
      <x:c r="B33" s="15" t="n">
        <x:f>COUNTIFS($A$10:$A$25,A33,$F$10:$F$25,"Pass")</x:f>
        <x:v>0</x:v>
      </x:c>
      <x:c r="C33" s="136" t="n">
        <x:f>IF(COUNTIFS($A$10:$A$25,A33,$F$10:$F$25,"&lt;&gt;Not applicable")=0,"NO APPLICABLE CHECKS",B33/COUNTIFS($A$10:$A$25,A33,$F$10:$F$25,"&lt;&gt;Not applicable"))</x:f>
        <x:v>0</x:v>
      </x:c>
      <x:c r="D33" s="15" t="n">
        <x:f>COUNTIFS($A$10:$A$25,A33,$F$10:$F$25,"Pass",$D$10:$D$25,"")+COUNTIFS($A$10:$A$25,A33,$F$10:$F$25,"Pass",$E$10:$E$25,"")</x:f>
        <x:v>0</x:v>
      </x:c>
      <x:c r="E33" s="15" t="str">
        <x:f>IF(COUNTIFS($A$10:$A$25,A33,$C$10:$C$25,"Yes",$F$10:$F$25,"&lt;&gt;Pass")&gt;0,"MANDATORY HOLD",IF(D33&gt;0,"EVIDENCE HOLD",IF(COUNTIFS($A$10:$A$25,A33,$F$10:$F$25,"Not assessed")+COUNTIFS($A$10:$A$25,A33,$F$10:$F$25,"Fail")&gt;0,"REVIEW REQUIRED","READY FOR HUMAN DECISION")))</x:f>
        <x:v>MANDATORY HOLD</x:v>
      </x:c>
      <x:c r="F33" s="15"/>
      <x:c r="G33" s="15"/>
      <x:c r="H33" s="15"/>
      <x:c r="I33" s="15"/>
      <x:c r="J33" s="15"/>
      <x:c r="K33" s="15"/>
      <x:c r="L33" s="15"/>
    </x:row>
    <x:row r="34" ht="21" customHeight="1">
      <x:c r="A34" s="15"/>
      <x:c r="B34" s="15"/>
      <x:c r="C34" s="15"/>
      <x:c r="D34" s="15"/>
      <x:c r="E34" s="15"/>
      <x:c r="F34" s="15"/>
      <x:c r="G34" s="15"/>
      <x:c r="H34" s="15"/>
      <x:c r="I34" s="15"/>
      <x:c r="J34" s="15"/>
      <x:c r="K34" s="15"/>
      <x:c r="L34" s="15"/>
    </x:row>
    <x:row r="35" ht="21" customHeight="1">
      <x:c r="A35" s="15"/>
      <x:c r="B35" s="15"/>
      <x:c r="C35" s="15"/>
      <x:c r="D35" s="15"/>
      <x:c r="E35" s="15"/>
      <x:c r="F35" s="15"/>
      <x:c r="G35" s="15"/>
      <x:c r="H35" s="15"/>
      <x:c r="I35" s="15"/>
      <x:c r="J35" s="15"/>
      <x:c r="K35" s="15"/>
      <x:c r="L35" s="15"/>
    </x:row>
    <x:row r="36" ht="21" customHeight="1">
      <x:c r="A36" s="15"/>
      <x:c r="B36" s="15"/>
      <x:c r="C36" s="15"/>
      <x:c r="D36" s="15"/>
      <x:c r="E36" s="15"/>
      <x:c r="F36" s="15"/>
      <x:c r="G36" s="15"/>
      <x:c r="H36" s="15"/>
      <x:c r="I36" s="15"/>
      <x:c r="J36" s="15"/>
      <x:c r="K36" s="15"/>
      <x:c r="L36" s="15"/>
    </x:row>
    <x:row r="37" ht="21" customHeight="1">
      <x:c r="A37" s="115" t="str">
        <x:v>DECISION RECORD | Use A14, B22, C21 and D14 for the actual gate papers. A tick, date, typed name or 100% checklist is not an electronic signature or delegated approval. Mandatory checks cannot be waived by marking them Not applicable; revise the agreed control explicitly with authority.</x:v>
      </x:c>
      <x:c r="B37" s="115"/>
      <x:c r="C37" s="115"/>
      <x:c r="D37" s="115"/>
      <x:c r="E37" s="115"/>
      <x:c r="F37" s="115"/>
      <x:c r="G37" s="115"/>
      <x:c r="H37" s="115"/>
      <x:c r="I37" s="115"/>
      <x:c r="J37" s="115"/>
      <x:c r="K37" s="115"/>
      <x:c r="L37" s="115"/>
    </x:row>
    <x:row r="38" ht="21" customHeight="1">
      <x:c r="A38" s="115"/>
      <x:c r="B38" s="115"/>
      <x:c r="C38" s="115"/>
      <x:c r="D38" s="115"/>
      <x:c r="E38" s="115"/>
      <x:c r="F38" s="115"/>
      <x:c r="G38" s="115"/>
      <x:c r="H38" s="115"/>
      <x:c r="I38" s="115"/>
      <x:c r="J38" s="115"/>
      <x:c r="K38" s="115"/>
      <x:c r="L38" s="115"/>
    </x:row>
    <x:row r="39" ht="21" customHeight="1">
      <x:c r="A39" s="115"/>
      <x:c r="B39" s="115"/>
      <x:c r="C39" s="115"/>
      <x:c r="D39" s="115"/>
      <x:c r="E39" s="115"/>
      <x:c r="F39" s="115"/>
      <x:c r="G39" s="115"/>
      <x:c r="H39" s="115"/>
      <x:c r="I39" s="115"/>
      <x:c r="J39" s="115"/>
      <x:c r="K39" s="115"/>
      <x:c r="L39" s="115"/>
    </x:row>
    <x:row r="40" ht="21" customHeight="1">
      <x:c r="A40" s="115"/>
      <x:c r="B40" s="115"/>
      <x:c r="C40" s="115"/>
      <x:c r="D40" s="115"/>
      <x:c r="E40" s="115"/>
      <x:c r="F40" s="115"/>
      <x:c r="G40" s="115"/>
      <x:c r="H40" s="115"/>
      <x:c r="I40" s="115"/>
      <x:c r="J40" s="115"/>
      <x:c r="K40" s="115"/>
      <x:c r="L40" s="115"/>
    </x:row>
    <x:row r="41" ht="21" customHeight="1">
      <x:c r="A41" s="15"/>
      <x:c r="B41" s="15"/>
      <x:c r="C41" s="15"/>
      <x:c r="D41" s="15"/>
      <x:c r="E41" s="15"/>
      <x:c r="F41" s="15"/>
      <x:c r="G41" s="15"/>
      <x:c r="H41" s="15"/>
      <x:c r="I41" s="15"/>
      <x:c r="J41" s="15"/>
      <x:c r="K41" s="15"/>
      <x:c r="L41" s="15"/>
    </x:row>
    <x:row r="42" ht="21" customHeight="1">
      <x:c r="A42" s="15"/>
      <x:c r="B42" s="15"/>
      <x:c r="C42" s="15"/>
      <x:c r="D42" s="15"/>
      <x:c r="E42" s="15"/>
      <x:c r="F42" s="15"/>
      <x:c r="G42" s="15"/>
      <x:c r="H42" s="15"/>
      <x:c r="I42" s="15"/>
      <x:c r="J42" s="15"/>
      <x:c r="K42" s="15"/>
      <x:c r="L42" s="15"/>
    </x:row>
    <x:row r="43" ht="21" customHeight="1">
      <x:c r="A43" s="15"/>
      <x:c r="B43" s="15"/>
      <x:c r="C43" s="15"/>
      <x:c r="D43" s="15"/>
      <x:c r="E43" s="15"/>
      <x:c r="F43" s="15"/>
      <x:c r="G43" s="15"/>
      <x:c r="H43" s="15"/>
      <x:c r="I43" s="15"/>
      <x:c r="J43" s="15"/>
      <x:c r="K43" s="15"/>
      <x:c r="L43" s="15"/>
    </x:row>
    <x:row r="44" ht="21" customHeight="1">
      <x:c r="A44" s="15"/>
      <x:c r="B44" s="15"/>
      <x:c r="C44" s="15"/>
      <x:c r="D44" s="15"/>
      <x:c r="E44" s="15"/>
      <x:c r="F44" s="15"/>
      <x:c r="G44" s="15"/>
      <x:c r="H44" s="15"/>
      <x:c r="I44" s="15"/>
      <x:c r="J44" s="15"/>
      <x:c r="K44" s="15"/>
      <x:c r="L44" s="15"/>
    </x:row>
    <x:row r="45" ht="21" customHeight="1">
      <x:c r="A45" s="15"/>
      <x:c r="B45" s="15"/>
      <x:c r="C45" s="15"/>
      <x:c r="D45" s="15"/>
      <x:c r="E45" s="15"/>
      <x:c r="F45" s="15"/>
      <x:c r="G45" s="15"/>
      <x:c r="H45" s="15"/>
      <x:c r="I45" s="15"/>
      <x:c r="J45" s="15"/>
      <x:c r="K45" s="15"/>
      <x:c r="L45" s="15"/>
    </x:row>
    <x:row r="46" ht="21" customHeight="1">
      <x:c r="A46" s="15"/>
      <x:c r="B46" s="15"/>
      <x:c r="C46" s="15"/>
      <x:c r="D46" s="15"/>
      <x:c r="E46" s="15"/>
      <x:c r="F46" s="15"/>
      <x:c r="G46" s="15"/>
      <x:c r="H46" s="15"/>
      <x:c r="I46" s="15"/>
      <x:c r="J46" s="15"/>
      <x:c r="K46" s="15"/>
      <x:c r="L46" s="15"/>
    </x:row>
    <x:row r="47" ht="21" customHeight="1">
      <x:c r="A47" s="15"/>
      <x:c r="B47" s="15"/>
      <x:c r="C47" s="15"/>
      <x:c r="D47" s="15"/>
      <x:c r="E47" s="15"/>
      <x:c r="F47" s="15"/>
      <x:c r="G47" s="15"/>
      <x:c r="H47" s="15"/>
      <x:c r="I47" s="15"/>
      <x:c r="J47" s="15"/>
      <x:c r="K47" s="15"/>
      <x:c r="L47" s="15"/>
    </x:row>
    <x:row r="48" ht="21" customHeight="1">
      <x:c r="A48" s="15"/>
      <x:c r="B48" s="15"/>
      <x:c r="C48" s="15"/>
      <x:c r="D48" s="15"/>
      <x:c r="E48" s="15"/>
      <x:c r="F48" s="15"/>
      <x:c r="G48" s="15"/>
      <x:c r="H48" s="15"/>
      <x:c r="I48" s="15"/>
      <x:c r="J48" s="15"/>
      <x:c r="K48" s="15"/>
      <x:c r="L48" s="15"/>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sheetData>
  <x:mergeCells>
    <x:mergeCell ref="A1:L3"/>
    <x:mergeCell ref="A4:L4"/>
    <x:mergeCell ref="A5:F5"/>
    <x:mergeCell ref="G5:L5"/>
    <x:mergeCell ref="A6:L6"/>
    <x:mergeCell ref="A37:L40"/>
  </x:mergeCells>
  <x:conditionalFormatting sqref="E30:E33">
    <x:cfRule type="expression" dxfId="15" priority="1">
      <x:formula>E30&lt;&gt;"READY FOR HUMAN DECISION"</x:formula>
    </x:cfRule>
  </x:conditionalFormatting>
  <x:dataValidations count="2">
    <x:dataValidation type="list" errorStyle="stop" allowBlank="1" showErrorMessage="1" errorTitle="Choose a listed value" error="Use the drop-down list or leave the entry blank." sqref="C10:C25">
      <x:formula1>"Yes,No"</x:formula1>
    </x:dataValidation>
    <x:dataValidation type="list" errorStyle="stop" allowBlank="1" showErrorMessage="1" errorTitle="Choose a listed value" error="Use the drop-down list or leave the entry blank." sqref="F10:F25">
      <x:formula1>"Not assessed,Pass,Fail,Not applicable"</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9" hidden="0" customWidth="1"/>
    <x:col min="2" max="2" width="23" hidden="0" customWidth="1"/>
    <x:col min="3" max="3" width="50" hidden="0" customWidth="1"/>
    <x:col min="4" max="4" width="12" hidden="0" customWidth="1"/>
    <x:col min="5" max="5" width="12" hidden="0" customWidth="1"/>
    <x:col min="6" max="6" width="12" hidden="0" customWidth="1"/>
    <x:col min="7" max="7" width="16" hidden="0" customWidth="1"/>
    <x:col min="8" max="8" width="21" hidden="0" customWidth="1"/>
    <x:col min="9" max="9" width="60" hidden="0" customWidth="1"/>
  </x:cols>
  <x:sheetData>
    <x:row r="1" ht="21" customHeight="1">
      <x:c r="A1" s="21" t="str">
        <x:v>04 | MASTER TOOL INDEX</x:v>
      </x:c>
      <x:c r="B1" s="21"/>
      <x:c r="C1" s="21"/>
      <x:c r="D1" s="21"/>
      <x:c r="E1" s="21"/>
      <x:c r="F1" s="21"/>
      <x:c r="G1" s="21"/>
      <x:c r="H1" s="21"/>
      <x:c r="I1" s="21"/>
    </x:row>
    <x:row r="2" ht="21" customHeight="1">
      <x:c r="A2" s="21"/>
      <x:c r="B2" s="21"/>
      <x:c r="C2" s="21"/>
      <x:c r="D2" s="21"/>
      <x:c r="E2" s="21"/>
      <x:c r="F2" s="21"/>
      <x:c r="G2" s="21"/>
      <x:c r="H2" s="21"/>
      <x:c r="I2" s="21"/>
    </x:row>
    <x:row r="3" ht="21" customHeight="1">
      <x:c r="A3" s="21"/>
      <x:c r="B3" s="21"/>
      <x:c r="C3" s="21"/>
      <x:c r="D3" s="21"/>
      <x:c r="E3" s="21"/>
      <x:c r="F3" s="21"/>
      <x:c r="G3" s="21"/>
      <x:c r="H3" s="21"/>
      <x:c r="I3" s="21"/>
    </x:row>
    <x:row r="4" ht="30" customHeight="1">
      <x:c r="A4" s="28" t="str">
        <x:v>Open a tool from its linked name. PDF page references point to the guide, form and example.</x:v>
      </x:c>
      <x:c r="B4" s="28"/>
      <x:c r="C4" s="28"/>
      <x:c r="D4" s="28"/>
      <x:c r="E4" s="28"/>
      <x:c r="F4" s="28"/>
      <x:c r="G4" s="28"/>
      <x:c r="H4" s="28"/>
      <x:c r="I4" s="28"/>
    </x:row>
    <x:row r="5" ht="21" customHeight="1">
      <x:c r="A5" s="35" t="str">
        <x:v>HR DELIVERY | PRACTITIONER WORKBOOK</x:v>
      </x:c>
      <x:c r="B5" s="35"/>
      <x:c r="C5" s="35"/>
      <x:c r="D5" s="35"/>
      <x:c r="E5" s="41" t="str">
        <x:f>IFERROR(HYPERLINK("#'04 Tool Index'!A1","OPEN TOOL INDEX"),"OPEN TOOL INDEX")</x:f>
        <x:v>OPEN TOOL INDEX</x:v>
      </x:c>
      <x:c r="F5" s="41"/>
      <x:c r="G5" s="41"/>
      <x:c r="H5" s="41"/>
      <x:c r="I5" s="41"/>
    </x:row>
    <x:row r="6" ht="30" customHeight="1">
      <x:c r="A6" s="46" t="str">
        <x:v>BLUE text / pale-blue cells: enter your evidence. BLACK text / pale-teal cells: calculated. Blank is not zero or approval.</x:v>
      </x:c>
      <x:c r="B6" s="46"/>
      <x:c r="C6" s="46"/>
      <x:c r="D6" s="46"/>
      <x:c r="E6" s="46"/>
      <x:c r="F6" s="46"/>
      <x:c r="G6" s="46"/>
      <x:c r="H6" s="46"/>
      <x:c r="I6" s="46"/>
    </x:row>
    <x:row r="7" ht="21" customHeight="1">
      <x:c r="A7" s="15"/>
      <x:c r="B7" s="15"/>
      <x:c r="C7" s="15"/>
      <x:c r="D7" s="15"/>
      <x:c r="E7" s="15"/>
      <x:c r="F7" s="15"/>
      <x:c r="G7" s="15"/>
      <x:c r="H7" s="15"/>
      <x:c r="I7" s="15"/>
    </x:row>
    <x:row r="8" ht="21" customHeight="1">
      <x:c r="A8" s="15"/>
      <x:c r="B8" s="15"/>
      <x:c r="C8" s="15"/>
      <x:c r="D8" s="15"/>
      <x:c r="E8" s="15"/>
      <x:c r="F8" s="15"/>
      <x:c r="G8" s="15"/>
      <x:c r="H8" s="15"/>
      <x:c r="I8" s="15"/>
    </x:row>
    <x:row r="9" ht="38" customHeight="1">
      <x:c r="A9" s="75" t="str">
        <x:v>Code</x:v>
      </x:c>
      <x:c r="B9" s="75" t="str">
        <x:v>Stage</x:v>
      </x:c>
      <x:c r="C9" s="75" t="str">
        <x:v>Tool / linked tab</x:v>
      </x:c>
      <x:c r="D9" s="75" t="str">
        <x:v>Guide page</x:v>
      </x:c>
      <x:c r="E9" s="75" t="str">
        <x:v>Form page</x:v>
      </x:c>
      <x:c r="F9" s="75" t="str">
        <x:v>Example page</x:v>
      </x:c>
      <x:c r="G9" s="75" t="str">
        <x:v>Type</x:v>
      </x:c>
      <x:c r="H9" s="75" t="str">
        <x:v>Core route?</x:v>
      </x:c>
      <x:c r="I9" s="75" t="str">
        <x:v>Source basis</x:v>
      </x:c>
    </x:row>
    <x:row r="10" ht="40" customHeight="1">
      <x:c r="A10" s="242" t="str">
        <x:v>A1</x:v>
      </x:c>
      <x:c r="B10" s="242" t="str">
        <x:v>Project initiation</x:v>
      </x:c>
      <x:c r="C10" s="242" t="str">
        <x:f>IFERROR(HYPERLINK("#'A1 Project Brief'!A1","Project brief"),"Project brief")</x:f>
        <x:v>Project brief</x:v>
      </x:c>
      <x:c r="D10" s="242" t="n">
        <x:v>30</x:v>
      </x:c>
      <x:c r="E10" s="242" t="n">
        <x:v>31</x:v>
      </x:c>
      <x:c r="F10" s="242" t="n">
        <x:v>32</x:v>
      </x:c>
      <x:c r="G10" s="242" t="str">
        <x:v>canvas</x:v>
      </x:c>
      <x:c r="H10" s="242" t="str">
        <x:v>Yes</x:v>
      </x:c>
      <x:c r="I10" s="242" t="str">
        <x:v>Adapted from S04, A1; S03, slides 15-16.</x:v>
      </x:c>
    </x:row>
    <x:row r="11" ht="40" customHeight="1">
      <x:c r="A11" s="242" t="str">
        <x:v>A2</x:v>
      </x:c>
      <x:c r="B11" s="242" t="str">
        <x:v>Project initiation</x:v>
      </x:c>
      <x:c r="C11" s="242" t="str">
        <x:f>IFERROR(HYPERLINK("#'A2 Business Case'!A1","Business case"),"Business case")</x:f>
        <x:v>Business case</x:v>
      </x:c>
      <x:c r="D11" s="242" t="n">
        <x:v>33</x:v>
      </x:c>
      <x:c r="E11" s="242" t="n">
        <x:v>34</x:v>
      </x:c>
      <x:c r="F11" s="242" t="n">
        <x:v>36</x:v>
      </x:c>
      <x:c r="G11" s="242" t="str">
        <x:v>canvas</x:v>
      </x:c>
      <x:c r="H11" s="242" t="str">
        <x:v>Yes</x:v>
      </x:c>
      <x:c r="I11" s="242" t="str">
        <x:v>Adapted from S04, A2; external context R01.</x:v>
      </x:c>
    </x:row>
    <x:row r="12" ht="40" customHeight="1">
      <x:c r="A12" s="242" t="str">
        <x:v>A3</x:v>
      </x:c>
      <x:c r="B12" s="242" t="str">
        <x:v>Project initiation</x:v>
      </x:c>
      <x:c r="C12" s="242" t="str">
        <x:f>IFERROR(HYPERLINK("#'A3 PID'!A1","Project initiation document (PID)"),"Project initiation document (PID)")</x:f>
        <x:v>Project initiation document (PID)</x:v>
      </x:c>
      <x:c r="D12" s="242" t="n">
        <x:v>38</x:v>
      </x:c>
      <x:c r="E12" s="242" t="n">
        <x:v>39</x:v>
      </x:c>
      <x:c r="F12" s="242" t="n">
        <x:v>41</x:v>
      </x:c>
      <x:c r="G12" s="242" t="str">
        <x:v>canvas</x:v>
      </x:c>
      <x:c r="H12" s="242" t="str">
        <x:v>Yes</x:v>
      </x:c>
      <x:c r="I12" s="242" t="str">
        <x:v>Adapted from S04, A3; S03, slides 19-25.</x:v>
      </x:c>
    </x:row>
    <x:row r="13" ht="40" customHeight="1">
      <x:c r="A13" s="242" t="str">
        <x:v>A4</x:v>
      </x:c>
      <x:c r="B13" s="242" t="str">
        <x:v>Project initiation</x:v>
      </x:c>
      <x:c r="C13" s="242" t="str">
        <x:f>IFERROR(HYPERLINK("#'A4 Governance'!A1","Sponsor agreement and governance"),"Sponsor agreement and governance")</x:f>
        <x:v>Sponsor agreement and governance</x:v>
      </x:c>
      <x:c r="D13" s="242" t="n">
        <x:v>43</x:v>
      </x:c>
      <x:c r="E13" s="242" t="n">
        <x:v>44</x:v>
      </x:c>
      <x:c r="F13" s="242" t="n">
        <x:v>45</x:v>
      </x:c>
      <x:c r="G13" s="242" t="str">
        <x:v>canvas</x:v>
      </x:c>
      <x:c r="H13" s="242" t="str">
        <x:v>Yes</x:v>
      </x:c>
      <x:c r="I13" s="242" t="str">
        <x:v>Developed from S04, PID governance; HR Delivery addition.</x:v>
      </x:c>
    </x:row>
    <x:row r="14" ht="40" customHeight="1">
      <x:c r="A14" s="242" t="str">
        <x:v>A5</x:v>
      </x:c>
      <x:c r="B14" s="242" t="str">
        <x:v>Project initiation</x:v>
      </x:c>
      <x:c r="C14" s="242" t="str">
        <x:f>IFERROR(HYPERLINK("#'A5 Evidence'!A1","Problem and opportunity evidence"),"Problem and opportunity evidence")</x:f>
        <x:v>Problem and opportunity evidence</x:v>
      </x:c>
      <x:c r="D14" s="242" t="n">
        <x:v>46</x:v>
      </x:c>
      <x:c r="E14" s="242" t="n">
        <x:v>47</x:v>
      </x:c>
      <x:c r="F14" s="242" t="n">
        <x:v>48</x:v>
      </x:c>
      <x:c r="G14" s="242" t="str">
        <x:v>canvas</x:v>
      </x:c>
      <x:c r="H14" s="242" t="str">
        <x:v>Optional / contextual</x:v>
      </x:c>
      <x:c r="I14" s="242" t="str">
        <x:v>HR Delivery development</x:v>
      </x:c>
    </x:row>
    <x:row r="15" ht="40" customHeight="1">
      <x:c r="A15" s="242" t="str">
        <x:v>A6</x:v>
      </x:c>
      <x:c r="B15" s="242" t="str">
        <x:v>Project initiation</x:v>
      </x:c>
      <x:c r="C15" s="242" t="str">
        <x:f>IFERROR(HYPERLINK("#'A6 Stakeholders'!A1","Stakeholder analysis"),"Stakeholder analysis")</x:f>
        <x:v>Stakeholder analysis</x:v>
      </x:c>
      <x:c r="D15" s="242" t="n">
        <x:v>49</x:v>
      </x:c>
      <x:c r="E15" s="242" t="n">
        <x:v>50</x:v>
      </x:c>
      <x:c r="F15" s="242" t="n">
        <x:v>51</x:v>
      </x:c>
      <x:c r="G15" s="242" t="str">
        <x:v>canvas</x:v>
      </x:c>
      <x:c r="H15" s="242" t="str">
        <x:v>Optional / contextual</x:v>
      </x:c>
      <x:c r="I15" s="242" t="str">
        <x:v>Adapted from S05, communications stakeholder map; HR Delivery impact safeguard.</x:v>
      </x:c>
    </x:row>
    <x:row r="16" ht="40" customHeight="1">
      <x:c r="A16" s="242" t="str">
        <x:v>A7</x:v>
      </x:c>
      <x:c r="B16" s="242" t="str">
        <x:v>Project initiation</x:v>
      </x:c>
      <x:c r="C16" s="242" t="str">
        <x:f>IFERROR(HYPERLINK("#'A7 Scope'!A1","Scope and requirements boundary"),"Scope and requirements boundary")</x:f>
        <x:v>Scope and requirements boundary</x:v>
      </x:c>
      <x:c r="D16" s="242" t="n">
        <x:v>52</x:v>
      </x:c>
      <x:c r="E16" s="242" t="n">
        <x:v>53</x:v>
      </x:c>
      <x:c r="F16" s="242" t="n">
        <x:v>54</x:v>
      </x:c>
      <x:c r="G16" s="242" t="str">
        <x:v>canvas</x:v>
      </x:c>
      <x:c r="H16" s="242" t="str">
        <x:v>Optional / contextual</x:v>
      </x:c>
      <x:c r="I16" s="242" t="str">
        <x:v>Adapted from S04, business case and PID scope classifications.</x:v>
      </x:c>
    </x:row>
    <x:row r="17" ht="40" customHeight="1">
      <x:c r="A17" s="242" t="str">
        <x:v>A8</x:v>
      </x:c>
      <x:c r="B17" s="242" t="str">
        <x:v>Project initiation</x:v>
      </x:c>
      <x:c r="C17" s="242" t="str">
        <x:f>IFERROR(HYPERLINK("#'A8 Options'!A1","Options appraisal"),"Options appraisal")</x:f>
        <x:v>Options appraisal</x:v>
      </x:c>
      <x:c r="D17" s="242" t="n">
        <x:v>55</x:v>
      </x:c>
      <x:c r="E17" s="242" t="n">
        <x:v>56</x:v>
      </x:c>
      <x:c r="F17" s="242" t="n">
        <x:v>57</x:v>
      </x:c>
      <x:c r="G17" s="242" t="str">
        <x:v>matrix</x:v>
      </x:c>
      <x:c r="H17" s="242" t="str">
        <x:v>Optional / contextual</x:v>
      </x:c>
      <x:c r="I17" s="242" t="str">
        <x:v>Developed from S04, A2 options appraisal; HR Delivery weighted calculation.</x:v>
      </x:c>
    </x:row>
    <x:row r="18" ht="40" customHeight="1">
      <x:c r="A18" s="242" t="str">
        <x:v>A9</x:v>
      </x:c>
      <x:c r="B18" s="242" t="str">
        <x:v>Project initiation</x:v>
      </x:c>
      <x:c r="C18" s="242" t="str">
        <x:f>IFERROR(HYPERLINK("#'A9 Assurance'!A1","Complexity and assurance assessment"),"Complexity and assurance assessment")</x:f>
        <x:v>Complexity and assurance assessment</x:v>
      </x:c>
      <x:c r="D18" s="242" t="n">
        <x:v>58</x:v>
      </x:c>
      <x:c r="E18" s="242" t="n">
        <x:v>59</x:v>
      </x:c>
      <x:c r="F18" s="242" t="n">
        <x:v>60</x:v>
      </x:c>
      <x:c r="G18" s="242" t="str">
        <x:v>canvas</x:v>
      </x:c>
      <x:c r="H18" s="242" t="str">
        <x:v>Optional / contextual</x:v>
      </x:c>
      <x:c r="I18" s="242" t="str">
        <x:v>Developed from S04, A1 complexity; HR Delivery assurance additions.</x:v>
      </x:c>
    </x:row>
    <x:row r="19" ht="40" customHeight="1">
      <x:c r="A19" s="242" t="str">
        <x:v>A10</x:v>
      </x:c>
      <x:c r="B19" s="242" t="str">
        <x:v>Project initiation</x:v>
      </x:c>
      <x:c r="C19" s="242" t="str">
        <x:f>IFERROR(HYPERLINK("#'A10 Assumptions'!A1","Assumptions and dependencies register"),"Assumptions and dependencies register")</x:f>
        <x:v>Assumptions and dependencies register</x:v>
      </x:c>
      <x:c r="D19" s="242" t="n">
        <x:v>61</x:v>
      </x:c>
      <x:c r="E19" s="242" t="n">
        <x:v>62</x:v>
      </x:c>
      <x:c r="F19" s="242" t="n">
        <x:v>63</x:v>
      </x:c>
      <x:c r="G19" s="242" t="str">
        <x:v>register</x:v>
      </x:c>
      <x:c r="H19" s="242" t="str">
        <x:v>Optional / contextual</x:v>
      </x:c>
      <x:c r="I19" s="242" t="str">
        <x:v>HR Delivery development</x:v>
      </x:c>
    </x:row>
    <x:row r="20" ht="40" customHeight="1">
      <x:c r="A20" s="242" t="str">
        <x:v>A11</x:v>
      </x:c>
      <x:c r="B20" s="242" t="str">
        <x:v>Project initiation</x:v>
      </x:c>
      <x:c r="C20" s="242" t="str">
        <x:f>IFERROR(HYPERLINK("#'A11 Estimate'!A1","Initial estimate and funding request"),"Initial estimate and funding request")</x:f>
        <x:v>Initial estimate and funding request</x:v>
      </x:c>
      <x:c r="D20" s="242" t="n">
        <x:v>64</x:v>
      </x:c>
      <x:c r="E20" s="242" t="n">
        <x:v>65</x:v>
      </x:c>
      <x:c r="F20" s="242" t="n">
        <x:v>66</x:v>
      </x:c>
      <x:c r="G20" s="242" t="str">
        <x:v>canvas</x:v>
      </x:c>
      <x:c r="H20" s="242" t="str">
        <x:v>Optional / contextual</x:v>
      </x:c>
      <x:c r="I20" s="242" t="str">
        <x:v>Adapted from S04, outline costs and business case; HR Delivery cost controls.</x:v>
      </x:c>
    </x:row>
    <x:row r="21" ht="40" customHeight="1">
      <x:c r="A21" s="242" t="str">
        <x:v>A12</x:v>
      </x:c>
      <x:c r="B21" s="242" t="str">
        <x:v>Project initiation</x:v>
      </x:c>
      <x:c r="C21" s="242" t="str">
        <x:f>IFERROR(HYPERLINK("#'A12 Measures'!A1","Success measures and baseline"),"Success measures and baseline")</x:f>
        <x:v>Success measures and baseline</x:v>
      </x:c>
      <x:c r="D21" s="242" t="n">
        <x:v>67</x:v>
      </x:c>
      <x:c r="E21" s="242" t="n">
        <x:v>68</x:v>
      </x:c>
      <x:c r="F21" s="242" t="n">
        <x:v>69</x:v>
      </x:c>
      <x:c r="G21" s="242" t="str">
        <x:v>canvas</x:v>
      </x:c>
      <x:c r="H21" s="242" t="str">
        <x:v>Yes</x:v>
      </x:c>
      <x:c r="I21" s="242" t="str">
        <x:v>HR Delivery development</x:v>
      </x:c>
    </x:row>
    <x:row r="22" ht="40" customHeight="1">
      <x:c r="A22" s="242" t="str">
        <x:v>A13</x:v>
      </x:c>
      <x:c r="B22" s="242" t="str">
        <x:v>Project initiation</x:v>
      </x:c>
      <x:c r="C22" s="242" t="str">
        <x:f>IFERROR(HYPERLINK("#'A13 Initiation Workshop'!A1","Initiation workshop"),"Initiation workshop")</x:f>
        <x:v>Initiation workshop</x:v>
      </x:c>
      <x:c r="D22" s="242" t="n">
        <x:v>70</x:v>
      </x:c>
      <x:c r="E22" s="242" t="n">
        <x:v>71</x:v>
      </x:c>
      <x:c r="F22" s="242" t="n">
        <x:v>72</x:v>
      </x:c>
      <x:c r="G22" s="242" t="str">
        <x:v>script</x:v>
      </x:c>
      <x:c r="H22" s="242" t="str">
        <x:v>Optional / contextual</x:v>
      </x:c>
      <x:c r="I22" s="242" t="str">
        <x:v>HR Delivery development</x:v>
      </x:c>
    </x:row>
    <x:row r="23" ht="40" customHeight="1">
      <x:c r="A23" s="242" t="str">
        <x:v>A14</x:v>
      </x:c>
      <x:c r="B23" s="242" t="str">
        <x:v>Project initiation</x:v>
      </x:c>
      <x:c r="C23" s="242" t="str">
        <x:f>IFERROR(HYPERLINK("#'A14 G1 Planning Gate'!A1","Gate 1: authorise project planning"),"Gate 1: authorise project planning")</x:f>
        <x:v>Gate 1: authorise project planning</x:v>
      </x:c>
      <x:c r="D23" s="242" t="n">
        <x:v>73</x:v>
      </x:c>
      <x:c r="E23" s="242" t="n">
        <x:v>74</x:v>
      </x:c>
      <x:c r="F23" s="242" t="n">
        <x:v>75</x:v>
      </x:c>
      <x:c r="G23" s="242" t="str">
        <x:v>gate</x:v>
      </x:c>
      <x:c r="H23" s="242" t="str">
        <x:v>Yes</x:v>
      </x:c>
      <x:c r="I23" s="242" t="str">
        <x:v>HR Delivery development</x:v>
      </x:c>
    </x:row>
    <x:row r="24" ht="40" customHeight="1">
      <x:c r="A24" s="242" t="str">
        <x:v>B1</x:v>
      </x:c>
      <x:c r="B24" s="242" t="str">
        <x:v>Project planning</x:v>
      </x:c>
      <x:c r="C24" s="242" t="str">
        <x:f>IFERROR(HYPERLINK("#'B1 Schedule'!A1","Project schedule and Gantt tracker"),"Project schedule and Gantt tracker")</x:f>
        <x:v>Project schedule and Gantt tracker</x:v>
      </x:c>
      <x:c r="D24" s="242" t="n">
        <x:v>86</x:v>
      </x:c>
      <x:c r="E24" s="242" t="n">
        <x:v>87</x:v>
      </x:c>
      <x:c r="F24" s="242" t="n">
        <x:v>88</x:v>
      </x:c>
      <x:c r="G24" s="242" t="str">
        <x:v>register</x:v>
      </x:c>
      <x:c r="H24" s="242" t="str">
        <x:v>Yes</x:v>
      </x:c>
      <x:c r="I24" s="242" t="str">
        <x:v>Adapted from S08, Schedule Tracker; S03, slides 30-32. Scheduling context R03.</x:v>
      </x:c>
    </x:row>
    <x:row r="25" ht="40" customHeight="1">
      <x:c r="A25" s="242" t="str">
        <x:v>B2</x:v>
      </x:c>
      <x:c r="B25" s="242" t="str">
        <x:v>Project planning</x:v>
      </x:c>
      <x:c r="C25" s="242" t="str">
        <x:f>IFERROR(HYPERLINK("#'B2 Communications'!A1","Project communications plan"),"Project communications plan")</x:f>
        <x:v>Project communications plan</x:v>
      </x:c>
      <x:c r="D25" s="242" t="n">
        <x:v>89</x:v>
      </x:c>
      <x:c r="E25" s="242" t="n">
        <x:v>90</x:v>
      </x:c>
      <x:c r="F25" s="242" t="n">
        <x:v>91</x:v>
      </x:c>
      <x:c r="G25" s="242" t="str">
        <x:v>register</x:v>
      </x:c>
      <x:c r="H25" s="242" t="str">
        <x:v>Yes</x:v>
      </x:c>
      <x:c r="I25" s="242" t="str">
        <x:v>Adapted from S05, B2.</x:v>
      </x:c>
    </x:row>
    <x:row r="26" ht="40" customHeight="1">
      <x:c r="A26" s="242" t="str">
        <x:v>B3</x:v>
      </x:c>
      <x:c r="B26" s="242" t="str">
        <x:v>Project planning</x:v>
      </x:c>
      <x:c r="C26" s="242" t="str">
        <x:f>IFERROR(HYPERLINK("#'B3 Outputs'!A1","Output description and acceptance specification"),"Output description and acceptance specification")</x:f>
        <x:v>Output description and acceptance specification</x:v>
      </x:c>
      <x:c r="D26" s="242" t="n">
        <x:v>92</x:v>
      </x:c>
      <x:c r="E26" s="242" t="n">
        <x:v>93</x:v>
      </x:c>
      <x:c r="F26" s="242" t="n">
        <x:v>94</x:v>
      </x:c>
      <x:c r="G26" s="242" t="str">
        <x:v>canvas</x:v>
      </x:c>
      <x:c r="H26" s="242" t="str">
        <x:v>Yes</x:v>
      </x:c>
      <x:c r="I26" s="242" t="str">
        <x:v>Adapted from S05, B3 output descriptions.</x:v>
      </x:c>
    </x:row>
    <x:row r="27" ht="40" customHeight="1">
      <x:c r="A27" s="242" t="str">
        <x:v>B4</x:v>
      </x:c>
      <x:c r="B27" s="242" t="str">
        <x:v>Project planning</x:v>
      </x:c>
      <x:c r="C27" s="242" t="str">
        <x:f>IFERROR(HYPERLINK("#'B4 Benefits'!A1","Benefits realisation plan"),"Benefits realisation plan")</x:f>
        <x:v>Benefits realisation plan</x:v>
      </x:c>
      <x:c r="D27" s="242" t="n">
        <x:v>95</x:v>
      </x:c>
      <x:c r="E27" s="242" t="n">
        <x:v>96</x:v>
      </x:c>
      <x:c r="F27" s="242" t="n">
        <x:v>97</x:v>
      </x:c>
      <x:c r="G27" s="242" t="str">
        <x:v>register</x:v>
      </x:c>
      <x:c r="H27" s="242" t="str">
        <x:v>Yes</x:v>
      </x:c>
      <x:c r="I27" s="242" t="str">
        <x:v>Adapted from S05, B4; S03, slide 28.</x:v>
      </x:c>
    </x:row>
    <x:row r="28" ht="40" customHeight="1">
      <x:c r="A28" s="242" t="str">
        <x:v>B5</x:v>
      </x:c>
      <x:c r="B28" s="242" t="str">
        <x:v>Project planning</x:v>
      </x:c>
      <x:c r="C28" s="242" t="str">
        <x:f>IFERROR(HYPERLINK("#'B5 Transition'!A1","Transition plan"),"Transition plan")</x:f>
        <x:v>Transition plan</x:v>
      </x:c>
      <x:c r="D28" s="242" t="n">
        <x:v>98</x:v>
      </x:c>
      <x:c r="E28" s="242" t="n">
        <x:v>99</x:v>
      </x:c>
      <x:c r="F28" s="242" t="n">
        <x:v>100</x:v>
      </x:c>
      <x:c r="G28" s="242" t="str">
        <x:v>canvas</x:v>
      </x:c>
      <x:c r="H28" s="242" t="str">
        <x:v>Yes</x:v>
      </x:c>
      <x:c r="I28" s="242" t="str">
        <x:v>Adapted from S05, B5; earlier S01 labels this B6. This edition follows S02/S05.</x:v>
      </x:c>
    </x:row>
    <x:row r="29" ht="40" customHeight="1">
      <x:c r="A29" s="242" t="str">
        <x:v>B6</x:v>
      </x:c>
      <x:c r="B29" s="242" t="str">
        <x:v>Project planning</x:v>
      </x:c>
      <x:c r="C29" s="242" t="str">
        <x:f>IFERROR(HYPERLINK("#'B6 Contacts'!A1","Project contact list"),"Project contact list")</x:f>
        <x:v>Project contact list</x:v>
      </x:c>
      <x:c r="D29" s="242" t="n">
        <x:v>101</x:v>
      </x:c>
      <x:c r="E29" s="242" t="n">
        <x:v>102</x:v>
      </x:c>
      <x:c r="F29" s="242" t="n">
        <x:v>103</x:v>
      </x:c>
      <x:c r="G29" s="242" t="str">
        <x:v>register</x:v>
      </x:c>
      <x:c r="H29" s="242" t="str">
        <x:v>Optional / contextual</x:v>
      </x:c>
      <x:c r="I29" s="242" t="str">
        <x:v>Developed from S07, contact checklist under D3; source discrepancy in S05 B6 recorded.</x:v>
      </x:c>
    </x:row>
    <x:row r="30" ht="40" customHeight="1">
      <x:c r="A30" s="242" t="str">
        <x:v>B7</x:v>
      </x:c>
      <x:c r="B30" s="242" t="str">
        <x:v>Project planning</x:v>
      </x:c>
      <x:c r="C30" s="242" t="str">
        <x:f>IFERROR(HYPERLINK("#'B7 Work Breakdown'!A1","Work breakdown structure"),"Work breakdown structure")</x:f>
        <x:v>Work breakdown structure</x:v>
      </x:c>
      <x:c r="D30" s="242" t="n">
        <x:v>104</x:v>
      </x:c>
      <x:c r="E30" s="242" t="n">
        <x:v>105</x:v>
      </x:c>
      <x:c r="F30" s="242" t="n">
        <x:v>106</x:v>
      </x:c>
      <x:c r="G30" s="242" t="str">
        <x:v>canvas</x:v>
      </x:c>
      <x:c r="H30" s="242" t="str">
        <x:v>Optional / contextual</x:v>
      </x:c>
      <x:c r="I30" s="242" t="str">
        <x:v>HR Delivery development</x:v>
      </x:c>
    </x:row>
    <x:row r="31" ht="40" customHeight="1">
      <x:c r="A31" s="242" t="str">
        <x:v>B8</x:v>
      </x:c>
      <x:c r="B31" s="242" t="str">
        <x:v>Project planning</x:v>
      </x:c>
      <x:c r="C31" s="242" t="str">
        <x:f>IFERROR(HYPERLINK("#'B8 Critical Path'!A1","Dependency network and critical path"),"Dependency network and critical path")</x:f>
        <x:v>Dependency network and critical path</x:v>
      </x:c>
      <x:c r="D31" s="242" t="n">
        <x:v>107</x:v>
      </x:c>
      <x:c r="E31" s="242" t="n">
        <x:v>108</x:v>
      </x:c>
      <x:c r="F31" s="242" t="n">
        <x:v>109</x:v>
      </x:c>
      <x:c r="G31" s="242" t="str">
        <x:v>matrix</x:v>
      </x:c>
      <x:c r="H31" s="242" t="str">
        <x:v>Optional / contextual</x:v>
      </x:c>
      <x:c r="I31" s="242" t="str">
        <x:v>Developed from S03, slides 31-32; calculation by HR Delivery. Context R03.</x:v>
      </x:c>
    </x:row>
    <x:row r="32" ht="40" customHeight="1">
      <x:c r="A32" s="242" t="str">
        <x:v>B9</x:v>
      </x:c>
      <x:c r="B32" s="242" t="str">
        <x:v>Project planning</x:v>
      </x:c>
      <x:c r="C32" s="242" t="str">
        <x:f>IFERROR(HYPERLINK("#'B9 Capacity'!A1","Resource and capacity plan"),"Resource and capacity plan")</x:f>
        <x:v>Resource and capacity plan</x:v>
      </x:c>
      <x:c r="D32" s="242" t="n">
        <x:v>110</x:v>
      </x:c>
      <x:c r="E32" s="242" t="n">
        <x:v>111</x:v>
      </x:c>
      <x:c r="F32" s="242" t="n">
        <x:v>112</x:v>
      </x:c>
      <x:c r="G32" s="242" t="str">
        <x:v>register</x:v>
      </x:c>
      <x:c r="H32" s="242" t="str">
        <x:v>Optional / contextual</x:v>
      </x:c>
      <x:c r="I32" s="242" t="str">
        <x:v>HR Delivery development</x:v>
      </x:c>
    </x:row>
    <x:row r="33" ht="40" customHeight="1">
      <x:c r="A33" s="242" t="str">
        <x:v>B10</x:v>
      </x:c>
      <x:c r="B33" s="242" t="str">
        <x:v>Project planning</x:v>
      </x:c>
      <x:c r="C33" s="242" t="str">
        <x:f>IFERROR(HYPERLINK("#'B10 Budget'!A1","Project budget and cost baseline"),"Project budget and cost baseline")</x:f>
        <x:v>Project budget and cost baseline</x:v>
      </x:c>
      <x:c r="D33" s="242" t="n">
        <x:v>113</x:v>
      </x:c>
      <x:c r="E33" s="242" t="n">
        <x:v>114</x:v>
      </x:c>
      <x:c r="F33" s="242" t="n">
        <x:v>115</x:v>
      </x:c>
      <x:c r="G33" s="242" t="str">
        <x:v>register</x:v>
      </x:c>
      <x:c r="H33" s="242" t="str">
        <x:v>Yes</x:v>
      </x:c>
      <x:c r="I33" s="242" t="str">
        <x:v>Developed from S04, project costs and budget; HR Delivery calculation architecture.</x:v>
      </x:c>
    </x:row>
    <x:row r="34" ht="40" customHeight="1">
      <x:c r="A34" s="242" t="str">
        <x:v>B11</x:v>
      </x:c>
      <x:c r="B34" s="242" t="str">
        <x:v>Project planning</x:v>
      </x:c>
      <x:c r="C34" s="242" t="str">
        <x:f>IFERROR(HYPERLINK("#'B11 RACI'!A1","Responsibility assignment matrix (RACI)"),"Responsibility assignment matrix (RACI)")</x:f>
        <x:v>Responsibility assignment matrix (RACI)</x:v>
      </x:c>
      <x:c r="D34" s="242" t="n">
        <x:v>116</x:v>
      </x:c>
      <x:c r="E34" s="242" t="n">
        <x:v>117</x:v>
      </x:c>
      <x:c r="F34" s="242" t="n">
        <x:v>118</x:v>
      </x:c>
      <x:c r="G34" s="242" t="str">
        <x:v>matrix</x:v>
      </x:c>
      <x:c r="H34" s="242" t="str">
        <x:v>Optional / contextual</x:v>
      </x:c>
      <x:c r="I34" s="242" t="str">
        <x:v>HR Delivery development</x:v>
      </x:c>
    </x:row>
    <x:row r="35" ht="40" customHeight="1">
      <x:c r="A35" s="242" t="str">
        <x:v>B12</x:v>
      </x:c>
      <x:c r="B35" s="242" t="str">
        <x:v>Project planning</x:v>
      </x:c>
      <x:c r="C35" s="242" t="str">
        <x:f>IFERROR(HYPERLINK("#'B12 Quality Plan'!A1","Quality and acceptance plan"),"Quality and acceptance plan")</x:f>
        <x:v>Quality and acceptance plan</x:v>
      </x:c>
      <x:c r="D35" s="242" t="n">
        <x:v>119</x:v>
      </x:c>
      <x:c r="E35" s="242" t="n">
        <x:v>120</x:v>
      </x:c>
      <x:c r="F35" s="242" t="n">
        <x:v>121</x:v>
      </x:c>
      <x:c r="G35" s="242" t="str">
        <x:v>register</x:v>
      </x:c>
      <x:c r="H35" s="242" t="str">
        <x:v>Yes</x:v>
      </x:c>
      <x:c r="I35" s="242" t="str">
        <x:v>Developed from S04 PID quality and S05 output quality fields.</x:v>
      </x:c>
    </x:row>
    <x:row r="36" ht="40" customHeight="1">
      <x:c r="A36" s="242" t="str">
        <x:v>B13</x:v>
      </x:c>
      <x:c r="B36" s="242" t="str">
        <x:v>Project planning</x:v>
      </x:c>
      <x:c r="C36" s="242" t="str">
        <x:f>IFERROR(HYPERLINK("#'B13 Traceability'!A1","Requirements-to-acceptance traceability"),"Requirements-to-acceptance traceability")</x:f>
        <x:v>Requirements-to-acceptance traceability</x:v>
      </x:c>
      <x:c r="D36" s="242" t="n">
        <x:v>122</x:v>
      </x:c>
      <x:c r="E36" s="242" t="n">
        <x:v>123</x:v>
      </x:c>
      <x:c r="F36" s="242" t="n">
        <x:v>124</x:v>
      </x:c>
      <x:c r="G36" s="242" t="str">
        <x:v>register</x:v>
      </x:c>
      <x:c r="H36" s="242" t="str">
        <x:v>Optional / contextual</x:v>
      </x:c>
      <x:c r="I36" s="242" t="str">
        <x:v>HR Delivery development</x:v>
      </x:c>
    </x:row>
    <x:row r="37" ht="40" customHeight="1">
      <x:c r="A37" s="242" t="str">
        <x:v>B14</x:v>
      </x:c>
      <x:c r="B37" s="242" t="str">
        <x:v>Project planning</x:v>
      </x:c>
      <x:c r="C37" s="242" t="str">
        <x:f>IFERROR(HYPERLINK("#'B14 Suppliers'!A1","Procurement and supplier plan"),"Procurement and supplier plan")</x:f>
        <x:v>Procurement and supplier plan</x:v>
      </x:c>
      <x:c r="D37" s="242" t="n">
        <x:v>125</x:v>
      </x:c>
      <x:c r="E37" s="242" t="n">
        <x:v>126</x:v>
      </x:c>
      <x:c r="F37" s="242" t="n">
        <x:v>127</x:v>
      </x:c>
      <x:c r="G37" s="242" t="str">
        <x:v>canvas</x:v>
      </x:c>
      <x:c r="H37" s="242" t="str">
        <x:v>Optional / contextual</x:v>
      </x:c>
      <x:c r="I37" s="242" t="str">
        <x:v>HR Delivery development</x:v>
      </x:c>
    </x:row>
    <x:row r="38" ht="40" customHeight="1">
      <x:c r="A38" s="242" t="str">
        <x:v>B15</x:v>
      </x:c>
      <x:c r="B38" s="242" t="str">
        <x:v>Project planning</x:v>
      </x:c>
      <x:c r="C38" s="242" t="str">
        <x:f>IFERROR(HYPERLINK("#'B15 Change Control'!A1","Change-control procedure"),"Change-control procedure")</x:f>
        <x:v>Change-control procedure</x:v>
      </x:c>
      <x:c r="D38" s="242" t="n">
        <x:v>128</x:v>
      </x:c>
      <x:c r="E38" s="242" t="n">
        <x:v>129</x:v>
      </x:c>
      <x:c r="F38" s="242" t="n">
        <x:v>130</x:v>
      </x:c>
      <x:c r="G38" s="242" t="str">
        <x:v>canvas</x:v>
      </x:c>
      <x:c r="H38" s="242" t="str">
        <x:v>Yes</x:v>
      </x:c>
      <x:c r="I38" s="242" t="str">
        <x:v>Developed from S06 C2 and S09; external context R02.</x:v>
      </x:c>
    </x:row>
    <x:row r="39" ht="40" customHeight="1">
      <x:c r="A39" s="242" t="str">
        <x:v>B16</x:v>
      </x:c>
      <x:c r="B39" s="242" t="str">
        <x:v>Project planning</x:v>
      </x:c>
      <x:c r="C39" s="242" t="str">
        <x:f>IFERROR(HYPERLINK("#'B16 Risk Workshop'!A1","Risk workshop and response plan"),"Risk workshop and response plan")</x:f>
        <x:v>Risk workshop and response plan</x:v>
      </x:c>
      <x:c r="D39" s="242" t="n">
        <x:v>131</x:v>
      </x:c>
      <x:c r="E39" s="242" t="n">
        <x:v>132</x:v>
      </x:c>
      <x:c r="F39" s="242" t="n">
        <x:v>133</x:v>
      </x:c>
      <x:c r="G39" s="242" t="str">
        <x:v>script</x:v>
      </x:c>
      <x:c r="H39" s="242" t="str">
        <x:v>Optional / contextual</x:v>
      </x:c>
      <x:c r="I39" s="242" t="str">
        <x:v>Developed from S03, slides 39-44 and S11 risk log.</x:v>
      </x:c>
    </x:row>
    <x:row r="40" ht="40" customHeight="1">
      <x:c r="A40" s="242" t="str">
        <x:v>B17</x:v>
      </x:c>
      <x:c r="B40" s="242" t="str">
        <x:v>Project planning</x:v>
      </x:c>
      <x:c r="C40" s="242" t="str">
        <x:f>IFERROR(HYPERLINK("#'B17 Information'!A1","Project information-handling plan"),"Project information-handling plan")</x:f>
        <x:v>Project information-handling plan</x:v>
      </x:c>
      <x:c r="D40" s="242" t="n">
        <x:v>134</x:v>
      </x:c>
      <x:c r="E40" s="242" t="n">
        <x:v>135</x:v>
      </x:c>
      <x:c r="F40" s="242" t="n">
        <x:v>136</x:v>
      </x:c>
      <x:c r="G40" s="242" t="str">
        <x:v>canvas</x:v>
      </x:c>
      <x:c r="H40" s="242" t="str">
        <x:v>Optional / contextual</x:v>
      </x:c>
      <x:c r="I40" s="242" t="str">
        <x:v>HR Delivery development</x:v>
      </x:c>
    </x:row>
    <x:row r="41" ht="40" customHeight="1">
      <x:c r="A41" s="242" t="str">
        <x:v>B18</x:v>
      </x:c>
      <x:c r="B41" s="242" t="str">
        <x:v>Project planning</x:v>
      </x:c>
      <x:c r="C41" s="242" t="str">
        <x:f>IFERROR(HYPERLINK("#'B18 Adoption Plan'!A1","Adoption and learning plan"),"Adoption and learning plan")</x:f>
        <x:v>Adoption and learning plan</x:v>
      </x:c>
      <x:c r="D41" s="242" t="n">
        <x:v>137</x:v>
      </x:c>
      <x:c r="E41" s="242" t="n">
        <x:v>138</x:v>
      </x:c>
      <x:c r="F41" s="242" t="n">
        <x:v>139</x:v>
      </x:c>
      <x:c r="G41" s="242" t="str">
        <x:v>canvas</x:v>
      </x:c>
      <x:c r="H41" s="242" t="str">
        <x:v>Optional / contextual</x:v>
      </x:c>
      <x:c r="I41" s="242" t="str">
        <x:v>HR Delivery development</x:v>
      </x:c>
    </x:row>
    <x:row r="42" ht="40" customHeight="1">
      <x:c r="A42" s="242" t="str">
        <x:v>B19</x:v>
      </x:c>
      <x:c r="B42" s="242" t="str">
        <x:v>Project planning</x:v>
      </x:c>
      <x:c r="C42" s="242" t="str">
        <x:f>IFERROR(HYPERLINK("#'B19 Plan Challenge'!A1","Planning assumptions challenge"),"Planning assumptions challenge")</x:f>
        <x:v>Planning assumptions challenge</x:v>
      </x:c>
      <x:c r="D42" s="242" t="n">
        <x:v>140</x:v>
      </x:c>
      <x:c r="E42" s="242" t="n">
        <x:v>141</x:v>
      </x:c>
      <x:c r="F42" s="242" t="n">
        <x:v>142</x:v>
      </x:c>
      <x:c r="G42" s="242" t="str">
        <x:v>canvas</x:v>
      </x:c>
      <x:c r="H42" s="242" t="str">
        <x:v>Optional / contextual</x:v>
      </x:c>
      <x:c r="I42" s="242" t="str">
        <x:v>HR Delivery development</x:v>
      </x:c>
    </x:row>
    <x:row r="43" ht="40" customHeight="1">
      <x:c r="A43" s="242" t="str">
        <x:v>B20</x:v>
      </x:c>
      <x:c r="B43" s="242" t="str">
        <x:v>Project planning</x:v>
      </x:c>
      <x:c r="C43" s="242" t="str">
        <x:f>IFERROR(HYPERLINK("#'B20 Scenarios'!A1","Contingency and scenario plan"),"Contingency and scenario plan")</x:f>
        <x:v>Contingency and scenario plan</x:v>
      </x:c>
      <x:c r="D43" s="242" t="n">
        <x:v>143</x:v>
      </x:c>
      <x:c r="E43" s="242" t="n">
        <x:v>144</x:v>
      </x:c>
      <x:c r="F43" s="242" t="n">
        <x:v>145</x:v>
      </x:c>
      <x:c r="G43" s="242" t="str">
        <x:v>canvas</x:v>
      </x:c>
      <x:c r="H43" s="242" t="str">
        <x:v>Optional / contextual</x:v>
      </x:c>
      <x:c r="I43" s="242" t="str">
        <x:v>HR Delivery development</x:v>
      </x:c>
    </x:row>
    <x:row r="44" ht="40" customHeight="1">
      <x:c r="A44" s="242" t="str">
        <x:v>B21</x:v>
      </x:c>
      <x:c r="B44" s="242" t="str">
        <x:v>Project planning</x:v>
      </x:c>
      <x:c r="C44" s="242" t="str">
        <x:f>IFERROR(HYPERLINK("#'B21 Baseline Review'!A1","Integrated baseline review"),"Integrated baseline review")</x:f>
        <x:v>Integrated baseline review</x:v>
      </x:c>
      <x:c r="D44" s="242" t="n">
        <x:v>146</x:v>
      </x:c>
      <x:c r="E44" s="242" t="n">
        <x:v>147</x:v>
      </x:c>
      <x:c r="F44" s="242" t="n">
        <x:v>148</x:v>
      </x:c>
      <x:c r="G44" s="242" t="str">
        <x:v>canvas</x:v>
      </x:c>
      <x:c r="H44" s="242" t="str">
        <x:v>Yes</x:v>
      </x:c>
      <x:c r="I44" s="242" t="str">
        <x:v>HR Delivery development</x:v>
      </x:c>
    </x:row>
    <x:row r="45" ht="40" customHeight="1">
      <x:c r="A45" s="242" t="str">
        <x:v>B22</x:v>
      </x:c>
      <x:c r="B45" s="242" t="str">
        <x:v>Project planning</x:v>
      </x:c>
      <x:c r="C45" s="242" t="str">
        <x:f>IFERROR(HYPERLINK("#'B22 G2 Delivery Gate'!A1","Gate 2: authorise implementation"),"Gate 2: authorise implementation")</x:f>
        <x:v>Gate 2: authorise implementation</x:v>
      </x:c>
      <x:c r="D45" s="242" t="n">
        <x:v>149</x:v>
      </x:c>
      <x:c r="E45" s="242" t="n">
        <x:v>150</x:v>
      </x:c>
      <x:c r="F45" s="242" t="n">
        <x:v>151</x:v>
      </x:c>
      <x:c r="G45" s="242" t="str">
        <x:v>gate</x:v>
      </x:c>
      <x:c r="H45" s="242" t="str">
        <x:v>Yes</x:v>
      </x:c>
      <x:c r="I45" s="242" t="str">
        <x:v>HR Delivery development</x:v>
      </x:c>
    </x:row>
    <x:row r="46" ht="40" customHeight="1">
      <x:c r="A46" s="242" t="str">
        <x:v>C1</x:v>
      </x:c>
      <x:c r="B46" s="242" t="str">
        <x:v>Project implementation</x:v>
      </x:c>
      <x:c r="C46" s="242" t="str">
        <x:f>IFERROR(HYPERLINK("#'C1 Progress Report'!A1","Project progress report"),"Project progress report")</x:f>
        <x:v>Project progress report</x:v>
      </x:c>
      <x:c r="D46" s="242" t="n">
        <x:v>162</x:v>
      </x:c>
      <x:c r="E46" s="242" t="n">
        <x:v>163</x:v>
      </x:c>
      <x:c r="F46" s="242" t="n">
        <x:v>164</x:v>
      </x:c>
      <x:c r="G46" s="242" t="str">
        <x:v>canvas</x:v>
      </x:c>
      <x:c r="H46" s="242" t="str">
        <x:v>Yes</x:v>
      </x:c>
      <x:c r="I46" s="242" t="str">
        <x:v>Adapted from S06, C1 progress-report template; C5 source example treated separately.</x:v>
      </x:c>
    </x:row>
    <x:row r="47" ht="40" customHeight="1">
      <x:c r="A47" s="242" t="str">
        <x:v>C2</x:v>
      </x:c>
      <x:c r="B47" s="242" t="str">
        <x:v>Project implementation</x:v>
      </x:c>
      <x:c r="C47" s="242" t="str">
        <x:f>IFERROR(HYPERLINK("#'C2 Change Request'!A1","Project change request"),"Project change request")</x:f>
        <x:v>Project change request</x:v>
      </x:c>
      <x:c r="D47" s="242" t="n">
        <x:v>165</x:v>
      </x:c>
      <x:c r="E47" s="242" t="n">
        <x:v>166</x:v>
      </x:c>
      <x:c r="F47" s="242" t="n">
        <x:v>168</x:v>
      </x:c>
      <x:c r="G47" s="242" t="str">
        <x:v>canvas</x:v>
      </x:c>
      <x:c r="H47" s="242" t="str">
        <x:v>Yes</x:v>
      </x:c>
      <x:c r="I47" s="242" t="str">
        <x:v>Adapted from S06, C2; S09 change-log fields. Context R02.</x:v>
      </x:c>
    </x:row>
    <x:row r="48" ht="40" customHeight="1">
      <x:c r="A48" s="242" t="str">
        <x:v>C2B</x:v>
      </x:c>
      <x:c r="B48" s="242" t="str">
        <x:v>Project implementation</x:v>
      </x:c>
      <x:c r="C48" s="242" t="str">
        <x:f>IFERROR(HYPERLINK("#'C2B Change Log'!A1","Project change log"),"Project change log")</x:f>
        <x:v>Project change log</x:v>
      </x:c>
      <x:c r="D48" s="242" t="n">
        <x:v>170</x:v>
      </x:c>
      <x:c r="E48" s="242" t="n">
        <x:v>171</x:v>
      </x:c>
      <x:c r="F48" s="242" t="n">
        <x:v>172</x:v>
      </x:c>
      <x:c r="G48" s="242" t="str">
        <x:v>register</x:v>
      </x:c>
      <x:c r="H48" s="242" t="str">
        <x:v>Yes</x:v>
      </x:c>
      <x:c r="I48" s="242" t="str">
        <x:v>Adapted from S09, Change Log; HR Delivery approval-integrity additions.</x:v>
      </x:c>
    </x:row>
    <x:row r="49" ht="40" customHeight="1">
      <x:c r="A49" s="242" t="str">
        <x:v>C3</x:v>
      </x:c>
      <x:c r="B49" s="242" t="str">
        <x:v>Project implementation</x:v>
      </x:c>
      <x:c r="C49" s="242" t="str">
        <x:f>IFERROR(HYPERLINK("#'C3 Issues'!A1","Project issues log"),"Project issues log")</x:f>
        <x:v>Project issues log</x:v>
      </x:c>
      <x:c r="D49" s="242" t="n">
        <x:v>173</x:v>
      </x:c>
      <x:c r="E49" s="242" t="n">
        <x:v>174</x:v>
      </x:c>
      <x:c r="F49" s="242" t="n">
        <x:v>175</x:v>
      </x:c>
      <x:c r="G49" s="242" t="str">
        <x:v>register</x:v>
      </x:c>
      <x:c r="H49" s="242" t="str">
        <x:v>Yes</x:v>
      </x:c>
      <x:c r="I49" s="242" t="str">
        <x:v>Adapted from S10, Issue Log; S03, slides 39, 47-48.</x:v>
      </x:c>
    </x:row>
    <x:row r="50" ht="40" customHeight="1">
      <x:c r="A50" s="242" t="str">
        <x:v>C4</x:v>
      </x:c>
      <x:c r="B50" s="242" t="str">
        <x:v>Project implementation</x:v>
      </x:c>
      <x:c r="C50" s="242" t="str">
        <x:f>IFERROR(HYPERLINK("#'C4 Risk Log'!A1","Project risk log"),"Project risk log")</x:f>
        <x:v>Project risk log</x:v>
      </x:c>
      <x:c r="D50" s="242" t="n">
        <x:v>176</x:v>
      </x:c>
      <x:c r="E50" s="242" t="n">
        <x:v>177</x:v>
      </x:c>
      <x:c r="F50" s="242" t="n">
        <x:v>178</x:v>
      </x:c>
      <x:c r="G50" s="242" t="str">
        <x:v>register</x:v>
      </x:c>
      <x:c r="H50" s="242" t="str">
        <x:v>Yes</x:v>
      </x:c>
      <x:c r="I50" s="242" t="str">
        <x:v>Adapted from S11, Risk Log; S03, slide 44 matrix.</x:v>
      </x:c>
    </x:row>
    <x:row r="51" ht="40" customHeight="1">
      <x:c r="A51" s="242" t="str">
        <x:v>C5</x:v>
      </x:c>
      <x:c r="B51" s="242" t="str">
        <x:v>Project implementation</x:v>
      </x:c>
      <x:c r="C51" s="242" t="str">
        <x:f>IFERROR(HYPERLINK("#'C5 Report Review'!A1","Project progress report: worked-report clinic"),"Project progress report: worked-report clinic")</x:f>
        <x:v>Project progress report: worked-report clinic</x:v>
      </x:c>
      <x:c r="D51" s="242" t="n">
        <x:v>179</x:v>
      </x:c>
      <x:c r="E51" s="242" t="n">
        <x:v>180</x:v>
      </x:c>
      <x:c r="F51" s="242" t="n">
        <x:v>181</x:v>
      </x:c>
      <x:c r="G51" s="242" t="str">
        <x:v>canvas</x:v>
      </x:c>
      <x:c r="H51" s="242" t="str">
        <x:v>Optional / contextual</x:v>
      </x:c>
      <x:c r="I51" s="242" t="str">
        <x:v>Developed from S06, duplicate C1/C5 and worked example; HR Delivery review method.</x:v>
      </x:c>
    </x:row>
    <x:row r="52" ht="40" customHeight="1">
      <x:c r="A52" s="242" t="str">
        <x:v>C6</x:v>
      </x:c>
      <x:c r="B52" s="242" t="str">
        <x:v>Project implementation</x:v>
      </x:c>
      <x:c r="C52" s="242" t="str">
        <x:f>IFERROR(HYPERLINK("#'C6 Actions'!A1","Project action log"),"Project action log")</x:f>
        <x:v>Project action log</x:v>
      </x:c>
      <x:c r="D52" s="242" t="n">
        <x:v>182</x:v>
      </x:c>
      <x:c r="E52" s="242" t="n">
        <x:v>183</x:v>
      </x:c>
      <x:c r="F52" s="242" t="n">
        <x:v>184</x:v>
      </x:c>
      <x:c r="G52" s="242" t="str">
        <x:v>register</x:v>
      </x:c>
      <x:c r="H52" s="242" t="str">
        <x:v>Optional / contextual</x:v>
      </x:c>
      <x:c r="I52" s="242" t="str">
        <x:v>HR Delivery development</x:v>
      </x:c>
    </x:row>
    <x:row r="53" ht="40" customHeight="1">
      <x:c r="A53" s="242" t="str">
        <x:v>C7</x:v>
      </x:c>
      <x:c r="B53" s="242" t="str">
        <x:v>Project implementation</x:v>
      </x:c>
      <x:c r="C53" s="242" t="str">
        <x:f>IFERROR(HYPERLINK("#'C7 Decisions'!A1","Project decision log"),"Project decision log")</x:f>
        <x:v>Project decision log</x:v>
      </x:c>
      <x:c r="D53" s="242" t="n">
        <x:v>185</x:v>
      </x:c>
      <x:c r="E53" s="242" t="n">
        <x:v>186</x:v>
      </x:c>
      <x:c r="F53" s="242" t="n">
        <x:v>187</x:v>
      </x:c>
      <x:c r="G53" s="242" t="str">
        <x:v>register</x:v>
      </x:c>
      <x:c r="H53" s="242" t="str">
        <x:v>Optional / contextual</x:v>
      </x:c>
      <x:c r="I53" s="242" t="str">
        <x:v>HR Delivery development</x:v>
      </x:c>
    </x:row>
    <x:row r="54" ht="40" customHeight="1">
      <x:c r="A54" s="242" t="str">
        <x:v>C8</x:v>
      </x:c>
      <x:c r="B54" s="242" t="str">
        <x:v>Project implementation</x:v>
      </x:c>
      <x:c r="C54" s="242" t="str">
        <x:f>IFERROR(HYPERLINK("#'C8 Milestones'!A1","Milestone and delivery review"),"Milestone and delivery review")</x:f>
        <x:v>Milestone and delivery review</x:v>
      </x:c>
      <x:c r="D54" s="242" t="n">
        <x:v>188</x:v>
      </x:c>
      <x:c r="E54" s="242" t="n">
        <x:v>189</x:v>
      </x:c>
      <x:c r="F54" s="242" t="n">
        <x:v>190</x:v>
      </x:c>
      <x:c r="G54" s="242" t="str">
        <x:v>register</x:v>
      </x:c>
      <x:c r="H54" s="242" t="str">
        <x:v>Optional / contextual</x:v>
      </x:c>
      <x:c r="I54" s="242" t="str">
        <x:v>HR Delivery development</x:v>
      </x:c>
    </x:row>
    <x:row r="55" ht="40" customHeight="1">
      <x:c r="A55" s="242" t="str">
        <x:v>C9</x:v>
      </x:c>
      <x:c r="B55" s="242" t="str">
        <x:v>Project implementation</x:v>
      </x:c>
      <x:c r="C55" s="242" t="str">
        <x:f>IFERROR(HYPERLINK("#'C9 Cost Forecast'!A1","Cost forecast and commitments"),"Cost forecast and commitments")</x:f>
        <x:v>Cost forecast and commitments</x:v>
      </x:c>
      <x:c r="D55" s="242" t="n">
        <x:v>191</x:v>
      </x:c>
      <x:c r="E55" s="242" t="n">
        <x:v>192</x:v>
      </x:c>
      <x:c r="F55" s="242" t="n">
        <x:v>193</x:v>
      </x:c>
      <x:c r="G55" s="242" t="str">
        <x:v>register</x:v>
      </x:c>
      <x:c r="H55" s="242" t="str">
        <x:v>Yes</x:v>
      </x:c>
      <x:c r="I55" s="242" t="str">
        <x:v>HR Delivery development</x:v>
      </x:c>
    </x:row>
    <x:row r="56" ht="40" customHeight="1">
      <x:c r="A56" s="242" t="str">
        <x:v>C10</x:v>
      </x:c>
      <x:c r="B56" s="242" t="str">
        <x:v>Project implementation</x:v>
      </x:c>
      <x:c r="C56" s="242" t="str">
        <x:f>IFERROR(HYPERLINK("#'C10 Impact Assessment'!A1","Integrated change-impact assessment"),"Integrated change-impact assessment")</x:f>
        <x:v>Integrated change-impact assessment</x:v>
      </x:c>
      <x:c r="D56" s="242" t="n">
        <x:v>194</x:v>
      </x:c>
      <x:c r="E56" s="242" t="n">
        <x:v>195</x:v>
      </x:c>
      <x:c r="F56" s="242" t="n">
        <x:v>196</x:v>
      </x:c>
      <x:c r="G56" s="242" t="str">
        <x:v>canvas</x:v>
      </x:c>
      <x:c r="H56" s="242" t="str">
        <x:v>Optional / contextual</x:v>
      </x:c>
      <x:c r="I56" s="242" t="str">
        <x:v>HR Delivery development</x:v>
      </x:c>
    </x:row>
    <x:row r="57" ht="40" customHeight="1">
      <x:c r="A57" s="242" t="str">
        <x:v>C11</x:v>
      </x:c>
      <x:c r="B57" s="242" t="str">
        <x:v>Project implementation</x:v>
      </x:c>
      <x:c r="C57" s="242" t="str">
        <x:f>IFERROR(HYPERLINK("#'C11 Tests and Defects'!A1","Quality test and defect log"),"Quality test and defect log")</x:f>
        <x:v>Quality test and defect log</x:v>
      </x:c>
      <x:c r="D57" s="242" t="n">
        <x:v>197</x:v>
      </x:c>
      <x:c r="E57" s="242" t="n">
        <x:v>198</x:v>
      </x:c>
      <x:c r="F57" s="242" t="n">
        <x:v>199</x:v>
      </x:c>
      <x:c r="G57" s="242" t="str">
        <x:v>register</x:v>
      </x:c>
      <x:c r="H57" s="242" t="str">
        <x:v>Yes</x:v>
      </x:c>
      <x:c r="I57" s="242" t="str">
        <x:v>HR Delivery development</x:v>
      </x:c>
    </x:row>
    <x:row r="58" ht="40" customHeight="1">
      <x:c r="A58" s="242" t="str">
        <x:v>C12</x:v>
      </x:c>
      <x:c r="B58" s="242" t="str">
        <x:v>Project implementation</x:v>
      </x:c>
      <x:c r="C58" s="242" t="str">
        <x:f>IFERROR(HYPERLINK("#'C12 Supplier Review'!A1","Supplier performance review"),"Supplier performance review")</x:f>
        <x:v>Supplier performance review</x:v>
      </x:c>
      <x:c r="D58" s="242" t="n">
        <x:v>200</x:v>
      </x:c>
      <x:c r="E58" s="242" t="n">
        <x:v>201</x:v>
      </x:c>
      <x:c r="F58" s="242" t="n">
        <x:v>202</x:v>
      </x:c>
      <x:c r="G58" s="242" t="str">
        <x:v>canvas</x:v>
      </x:c>
      <x:c r="H58" s="242" t="str">
        <x:v>Optional / contextual</x:v>
      </x:c>
      <x:c r="I58" s="242" t="str">
        <x:v>HR Delivery development</x:v>
      </x:c>
    </x:row>
    <x:row r="59" ht="40" customHeight="1">
      <x:c r="A59" s="242" t="str">
        <x:v>C13</x:v>
      </x:c>
      <x:c r="B59" s="242" t="str">
        <x:v>Project implementation</x:v>
      </x:c>
      <x:c r="C59" s="242" t="str">
        <x:f>IFERROR(HYPERLINK("#'C13 Meetings'!A1","Project team meeting and minutes"),"Project team meeting and minutes")</x:f>
        <x:v>Project team meeting and minutes</x:v>
      </x:c>
      <x:c r="D59" s="242" t="n">
        <x:v>203</x:v>
      </x:c>
      <x:c r="E59" s="242" t="n">
        <x:v>204</x:v>
      </x:c>
      <x:c r="F59" s="242" t="n">
        <x:v>205</x:v>
      </x:c>
      <x:c r="G59" s="242" t="str">
        <x:v>script</x:v>
      </x:c>
      <x:c r="H59" s="242" t="str">
        <x:v>Optional / contextual</x:v>
      </x:c>
      <x:c r="I59" s="242" t="str">
        <x:v>HR Delivery development</x:v>
      </x:c>
    </x:row>
    <x:row r="60" ht="40" customHeight="1">
      <x:c r="A60" s="242" t="str">
        <x:v>C14</x:v>
      </x:c>
      <x:c r="B60" s="242" t="str">
        <x:v>Project implementation</x:v>
      </x:c>
      <x:c r="C60" s="242" t="str">
        <x:f>IFERROR(HYPERLINK("#'C14 Engagement Review'!A1","Stakeholder engagement review"),"Stakeholder engagement review")</x:f>
        <x:v>Stakeholder engagement review</x:v>
      </x:c>
      <x:c r="D60" s="242" t="n">
        <x:v>206</x:v>
      </x:c>
      <x:c r="E60" s="242" t="n">
        <x:v>207</x:v>
      </x:c>
      <x:c r="F60" s="242" t="n">
        <x:v>208</x:v>
      </x:c>
      <x:c r="G60" s="242" t="str">
        <x:v>canvas</x:v>
      </x:c>
      <x:c r="H60" s="242" t="str">
        <x:v>Optional / contextual</x:v>
      </x:c>
      <x:c r="I60" s="242" t="str">
        <x:v>HR Delivery development</x:v>
      </x:c>
    </x:row>
    <x:row r="61" ht="40" customHeight="1">
      <x:c r="A61" s="242" t="str">
        <x:v>C15</x:v>
      </x:c>
      <x:c r="B61" s="242" t="str">
        <x:v>Project implementation</x:v>
      </x:c>
      <x:c r="C61" s="242" t="str">
        <x:f>IFERROR(HYPERLINK("#'C15 Adoption Tracker'!A1","Adoption and learning tracker"),"Adoption and learning tracker")</x:f>
        <x:v>Adoption and learning tracker</x:v>
      </x:c>
      <x:c r="D61" s="242" t="n">
        <x:v>209</x:v>
      </x:c>
      <x:c r="E61" s="242" t="n">
        <x:v>210</x:v>
      </x:c>
      <x:c r="F61" s="242" t="n">
        <x:v>211</x:v>
      </x:c>
      <x:c r="G61" s="242" t="str">
        <x:v>register</x:v>
      </x:c>
      <x:c r="H61" s="242" t="str">
        <x:v>Optional / contextual</x:v>
      </x:c>
      <x:c r="I61" s="242" t="str">
        <x:v>HR Delivery development</x:v>
      </x:c>
    </x:row>
    <x:row r="62" ht="40" customHeight="1">
      <x:c r="A62" s="242" t="str">
        <x:v>C16</x:v>
      </x:c>
      <x:c r="B62" s="242" t="str">
        <x:v>Project implementation</x:v>
      </x:c>
      <x:c r="C62" s="242" t="str">
        <x:f>IFERROR(HYPERLINK("#'C16 Recovery Plan'!A1","Exception and recovery plan"),"Exception and recovery plan")</x:f>
        <x:v>Exception and recovery plan</x:v>
      </x:c>
      <x:c r="D62" s="242" t="n">
        <x:v>212</x:v>
      </x:c>
      <x:c r="E62" s="242" t="n">
        <x:v>213</x:v>
      </x:c>
      <x:c r="F62" s="242" t="n">
        <x:v>214</x:v>
      </x:c>
      <x:c r="G62" s="242" t="str">
        <x:v>canvas</x:v>
      </x:c>
      <x:c r="H62" s="242" t="str">
        <x:v>Yes</x:v>
      </x:c>
      <x:c r="I62" s="242" t="str">
        <x:v>HR Delivery development</x:v>
      </x:c>
    </x:row>
    <x:row r="63" ht="40" customHeight="1">
      <x:c r="A63" s="242" t="str">
        <x:v>C17</x:v>
      </x:c>
      <x:c r="B63" s="242" t="str">
        <x:v>Project implementation</x:v>
      </x:c>
      <x:c r="C63" s="242" t="str">
        <x:f>IFERROR(HYPERLINK("#'C17 Readiness'!A1","Pilot and release-readiness review"),"Pilot and release-readiness review")</x:f>
        <x:v>Pilot and release-readiness review</x:v>
      </x:c>
      <x:c r="D63" s="242" t="n">
        <x:v>215</x:v>
      </x:c>
      <x:c r="E63" s="242" t="n">
        <x:v>216</x:v>
      </x:c>
      <x:c r="F63" s="242" t="n">
        <x:v>217</x:v>
      </x:c>
      <x:c r="G63" s="242" t="str">
        <x:v>gate</x:v>
      </x:c>
      <x:c r="H63" s="242" t="str">
        <x:v>Yes</x:v>
      </x:c>
      <x:c r="I63" s="242" t="str">
        <x:v>HR Delivery development</x:v>
      </x:c>
    </x:row>
    <x:row r="64" ht="40" customHeight="1">
      <x:c r="A64" s="242" t="str">
        <x:v>C18</x:v>
      </x:c>
      <x:c r="B64" s="242" t="str">
        <x:v>Project implementation</x:v>
      </x:c>
      <x:c r="C64" s="242" t="str">
        <x:f>IFERROR(HYPERLINK("#'C18 Cutover'!A1","Go-live, cutover and rollback plan"),"Go-live, cutover and rollback plan")</x:f>
        <x:v>Go-live, cutover and rollback plan</x:v>
      </x:c>
      <x:c r="D64" s="242" t="n">
        <x:v>218</x:v>
      </x:c>
      <x:c r="E64" s="242" t="n">
        <x:v>219</x:v>
      </x:c>
      <x:c r="F64" s="242" t="n">
        <x:v>220</x:v>
      </x:c>
      <x:c r="G64" s="242" t="str">
        <x:v>register</x:v>
      </x:c>
      <x:c r="H64" s="242" t="str">
        <x:v>Optional / contextual</x:v>
      </x:c>
      <x:c r="I64" s="242" t="str">
        <x:v>HR Delivery development</x:v>
      </x:c>
    </x:row>
    <x:row r="65" ht="40" customHeight="1">
      <x:c r="A65" s="242" t="str">
        <x:v>C19</x:v>
      </x:c>
      <x:c r="B65" s="242" t="str">
        <x:v>Project implementation</x:v>
      </x:c>
      <x:c r="C65" s="242" t="str">
        <x:f>IFERROR(HYPERLINK("#'C19 Handover'!A1","Operational handover and acceptance"),"Operational handover and acceptance")</x:f>
        <x:v>Operational handover and acceptance</x:v>
      </x:c>
      <x:c r="D65" s="242" t="n">
        <x:v>221</x:v>
      </x:c>
      <x:c r="E65" s="242" t="n">
        <x:v>222</x:v>
      </x:c>
      <x:c r="F65" s="242" t="n">
        <x:v>223</x:v>
      </x:c>
      <x:c r="G65" s="242" t="str">
        <x:v>canvas</x:v>
      </x:c>
      <x:c r="H65" s="242" t="str">
        <x:v>Yes</x:v>
      </x:c>
      <x:c r="I65" s="242" t="str">
        <x:v>Developed from S05 B5, S07 D1 and S03 slides 54-57.</x:v>
      </x:c>
    </x:row>
    <x:row r="66" ht="40" customHeight="1">
      <x:c r="A66" s="242" t="str">
        <x:v>C20</x:v>
      </x:c>
      <x:c r="B66" s="242" t="str">
        <x:v>Project implementation</x:v>
      </x:c>
      <x:c r="C66" s="242" t="str">
        <x:f>IFERROR(HYPERLINK("#'C20 Benefits Review'!A1","Benefits and business-case review"),"Benefits and business-case review")</x:f>
        <x:v>Benefits and business-case review</x:v>
      </x:c>
      <x:c r="D66" s="242" t="n">
        <x:v>224</x:v>
      </x:c>
      <x:c r="E66" s="242" t="n">
        <x:v>225</x:v>
      </x:c>
      <x:c r="F66" s="242" t="n">
        <x:v>226</x:v>
      </x:c>
      <x:c r="G66" s="242" t="str">
        <x:v>canvas</x:v>
      </x:c>
      <x:c r="H66" s="242" t="str">
        <x:v>Optional / contextual</x:v>
      </x:c>
      <x:c r="I66" s="242" t="str">
        <x:v>HR Delivery development</x:v>
      </x:c>
    </x:row>
    <x:row r="67" ht="40" customHeight="1">
      <x:c r="A67" s="242" t="str">
        <x:v>C21</x:v>
      </x:c>
      <x:c r="B67" s="242" t="str">
        <x:v>Project implementation</x:v>
      </x:c>
      <x:c r="C67" s="242" t="str">
        <x:f>IFERROR(HYPERLINK("#'C21 G3 Closure Gate'!A1","Gate 3: authorise closure preparation"),"Gate 3: authorise closure preparation")</x:f>
        <x:v>Gate 3: authorise closure preparation</x:v>
      </x:c>
      <x:c r="D67" s="242" t="n">
        <x:v>227</x:v>
      </x:c>
      <x:c r="E67" s="242" t="n">
        <x:v>228</x:v>
      </x:c>
      <x:c r="F67" s="242" t="n">
        <x:v>229</x:v>
      </x:c>
      <x:c r="G67" s="242" t="str">
        <x:v>gate</x:v>
      </x:c>
      <x:c r="H67" s="242" t="str">
        <x:v>Yes</x:v>
      </x:c>
      <x:c r="I67" s="242" t="str">
        <x:v>HR Delivery development</x:v>
      </x:c>
    </x:row>
    <x:row r="68" ht="40" customHeight="1">
      <x:c r="A68" s="242" t="str">
        <x:v>D1</x:v>
      </x:c>
      <x:c r="B68" s="242" t="str">
        <x:v>Project close</x:v>
      </x:c>
      <x:c r="C68" s="242" t="str">
        <x:f>IFERROR(HYPERLINK("#'D1 Completion Report'!A1","Project completion report"),"Project completion report")</x:f>
        <x:v>Project completion report</x:v>
      </x:c>
      <x:c r="D68" s="242" t="n">
        <x:v>237</x:v>
      </x:c>
      <x:c r="E68" s="242" t="n">
        <x:v>238</x:v>
      </x:c>
      <x:c r="F68" s="242" t="n">
        <x:v>240</x:v>
      </x:c>
      <x:c r="G68" s="242" t="str">
        <x:v>canvas</x:v>
      </x:c>
      <x:c r="H68" s="242" t="str">
        <x:v>Yes</x:v>
      </x:c>
      <x:c r="I68" s="242" t="str">
        <x:v>Adapted from S07, D1; HR Delivery original/revised baseline comparison.</x:v>
      </x:c>
    </x:row>
    <x:row r="69" ht="40" customHeight="1">
      <x:c r="A69" s="242" t="str">
        <x:v>D2</x:v>
      </x:c>
      <x:c r="B69" s="242" t="str">
        <x:v>Project close</x:v>
      </x:c>
      <x:c r="C69" s="242" t="str">
        <x:f>IFERROR(HYPERLINK("#'D2 Lessons'!A1","Lessons learnt record"),"Lessons learnt record")</x:f>
        <x:v>Lessons learnt record</x:v>
      </x:c>
      <x:c r="D69" s="242" t="n">
        <x:v>242</x:v>
      </x:c>
      <x:c r="E69" s="242" t="n">
        <x:v>243</x:v>
      </x:c>
      <x:c r="F69" s="242" t="n">
        <x:v>244</x:v>
      </x:c>
      <x:c r="G69" s="242" t="str">
        <x:v>register</x:v>
      </x:c>
      <x:c r="H69" s="242" t="str">
        <x:v>Yes</x:v>
      </x:c>
      <x:c r="I69" s="242" t="str">
        <x:v>Original HR Delivery form developing S07 D2 heading and S03 closure learning.</x:v>
      </x:c>
    </x:row>
    <x:row r="70" ht="40" customHeight="1">
      <x:c r="A70" s="242" t="str">
        <x:v>D3</x:v>
      </x:c>
      <x:c r="B70" s="242" t="str">
        <x:v>Project close</x:v>
      </x:c>
      <x:c r="C70" s="242" t="str">
        <x:f>IFERROR(HYPERLINK("#'D3 Stakeholder Handover'!A1","Stakeholder management for successful implementation"),"Stakeholder management for successful implementation")</x:f>
        <x:v>Stakeholder management for successful implementation</x:v>
      </x:c>
      <x:c r="D70" s="242" t="n">
        <x:v>245</x:v>
      </x:c>
      <x:c r="E70" s="242" t="n">
        <x:v>246</x:v>
      </x:c>
      <x:c r="F70" s="242" t="n">
        <x:v>247</x:v>
      </x:c>
      <x:c r="G70" s="242" t="str">
        <x:v>canvas</x:v>
      </x:c>
      <x:c r="H70" s="242" t="str">
        <x:v>Optional / contextual</x:v>
      </x:c>
      <x:c r="I70" s="242" t="str">
        <x:v>Retains S02/S07 D3 title; developed method by HR Delivery.</x:v>
      </x:c>
    </x:row>
    <x:row r="71" ht="40" customHeight="1">
      <x:c r="A71" s="242" t="str">
        <x:v>D4</x:v>
      </x:c>
      <x:c r="B71" s="242" t="str">
        <x:v>Project close</x:v>
      </x:c>
      <x:c r="C71" s="242" t="str">
        <x:f>IFERROR(HYPERLINK("#'D4 Strategy Handover'!A1","Project managing the HR strategy implementation"),"Project managing the HR strategy implementation")</x:f>
        <x:v>Project managing the HR strategy implementation</x:v>
      </x:c>
      <x:c r="D71" s="242" t="n">
        <x:v>248</x:v>
      </x:c>
      <x:c r="E71" s="242" t="n">
        <x:v>249</x:v>
      </x:c>
      <x:c r="F71" s="242" t="n">
        <x:v>250</x:v>
      </x:c>
      <x:c r="G71" s="242" t="str">
        <x:v>canvas</x:v>
      </x:c>
      <x:c r="H71" s="242" t="str">
        <x:v>Optional / contextual</x:v>
      </x:c>
      <x:c r="I71" s="242" t="str">
        <x:v>Retains S02/S07 D4 title; original HR Delivery development.</x:v>
      </x:c>
    </x:row>
    <x:row r="72" ht="40" customHeight="1">
      <x:c r="A72" s="242" t="str">
        <x:v>D5</x:v>
      </x:c>
      <x:c r="B72" s="242" t="str">
        <x:v>Project close</x:v>
      </x:c>
      <x:c r="C72" s="242" t="str">
        <x:f>IFERROR(HYPERLINK("#'D5 Final Acceptance'!A1","Final acceptance and sign-off"),"Final acceptance and sign-off")</x:f>
        <x:v>Final acceptance and sign-off</x:v>
      </x:c>
      <x:c r="D72" s="242" t="n">
        <x:v>251</x:v>
      </x:c>
      <x:c r="E72" s="242" t="n">
        <x:v>252</x:v>
      </x:c>
      <x:c r="F72" s="242" t="n">
        <x:v>253</x:v>
      </x:c>
      <x:c r="G72" s="242" t="str">
        <x:v>canvas</x:v>
      </x:c>
      <x:c r="H72" s="242" t="str">
        <x:v>Yes</x:v>
      </x:c>
      <x:c r="I72" s="242" t="str">
        <x:v>Developed from S05 B5 acceptance and S07 D1 approval.</x:v>
      </x:c>
    </x:row>
    <x:row r="73" ht="40" customHeight="1">
      <x:c r="A73" s="242" t="str">
        <x:v>D6</x:v>
      </x:c>
      <x:c r="B73" s="242" t="str">
        <x:v>Project close</x:v>
      </x:c>
      <x:c r="C73" s="242" t="str">
        <x:f>IFERROR(HYPERLINK("#'D6 Final Costs'!A1","Financial reconciliation and closure"),"Financial reconciliation and closure")</x:f>
        <x:v>Financial reconciliation and closure</x:v>
      </x:c>
      <x:c r="D73" s="242" t="n">
        <x:v>254</x:v>
      </x:c>
      <x:c r="E73" s="242" t="n">
        <x:v>255</x:v>
      </x:c>
      <x:c r="F73" s="242" t="n">
        <x:v>256</x:v>
      </x:c>
      <x:c r="G73" s="242" t="str">
        <x:v>register</x:v>
      </x:c>
      <x:c r="H73" s="242" t="str">
        <x:v>Yes</x:v>
      </x:c>
      <x:c r="I73" s="242" t="str">
        <x:v>HR Delivery development</x:v>
      </x:c>
    </x:row>
    <x:row r="74" ht="40" customHeight="1">
      <x:c r="A74" s="242" t="str">
        <x:v>D7</x:v>
      </x:c>
      <x:c r="B74" s="242" t="str">
        <x:v>Project close</x:v>
      </x:c>
      <x:c r="C74" s="242" t="str">
        <x:f>IFERROR(HYPERLINK("#'D7 Residual Transfer'!A1","Residual risks, issues and actions transfer"),"Residual risks, issues and actions transfer")</x:f>
        <x:v>Residual risks, issues and actions transfer</x:v>
      </x:c>
      <x:c r="D74" s="242" t="n">
        <x:v>257</x:v>
      </x:c>
      <x:c r="E74" s="242" t="n">
        <x:v>258</x:v>
      </x:c>
      <x:c r="F74" s="242" t="n">
        <x:v>259</x:v>
      </x:c>
      <x:c r="G74" s="242" t="str">
        <x:v>register</x:v>
      </x:c>
      <x:c r="H74" s="242" t="str">
        <x:v>Yes</x:v>
      </x:c>
      <x:c r="I74" s="242" t="str">
        <x:v>Developed from S07 D1 open risks/issues and S05 B5 transition.</x:v>
      </x:c>
    </x:row>
    <x:row r="75" ht="40" customHeight="1">
      <x:c r="A75" s="242" t="str">
        <x:v>D8</x:v>
      </x:c>
      <x:c r="B75" s="242" t="str">
        <x:v>Project close</x:v>
      </x:c>
      <x:c r="C75" s="242" t="str">
        <x:f>IFERROR(HYPERLINK("#'D8 Benefits Handover'!A1","Benefits ownership and follow-up"),"Benefits ownership and follow-up")</x:f>
        <x:v>Benefits ownership and follow-up</x:v>
      </x:c>
      <x:c r="D75" s="242" t="n">
        <x:v>260</x:v>
      </x:c>
      <x:c r="E75" s="242" t="n">
        <x:v>261</x:v>
      </x:c>
      <x:c r="F75" s="242" t="n">
        <x:v>262</x:v>
      </x:c>
      <x:c r="G75" s="242" t="str">
        <x:v>canvas</x:v>
      </x:c>
      <x:c r="H75" s="242" t="str">
        <x:v>Yes</x:v>
      </x:c>
      <x:c r="I75" s="242" t="str">
        <x:v>HR Delivery development</x:v>
      </x:c>
    </x:row>
    <x:row r="76" ht="40" customHeight="1">
      <x:c r="A76" s="242" t="str">
        <x:v>D9</x:v>
      </x:c>
      <x:c r="B76" s="242" t="str">
        <x:v>Project close</x:v>
      </x:c>
      <x:c r="C76" s="242" t="str">
        <x:f>IFERROR(HYPERLINK("#'D9 Archive'!A1","Project archive and information disposal"),"Project archive and information disposal")</x:f>
        <x:v>Project archive and information disposal</x:v>
      </x:c>
      <x:c r="D76" s="242" t="n">
        <x:v>263</x:v>
      </x:c>
      <x:c r="E76" s="242" t="n">
        <x:v>264</x:v>
      </x:c>
      <x:c r="F76" s="242" t="n">
        <x:v>265</x:v>
      </x:c>
      <x:c r="G76" s="242" t="str">
        <x:v>canvas</x:v>
      </x:c>
      <x:c r="H76" s="242" t="str">
        <x:v>Optional / contextual</x:v>
      </x:c>
      <x:c r="I76" s="242" t="str">
        <x:v>HR Delivery development</x:v>
      </x:c>
    </x:row>
    <x:row r="77" ht="40" customHeight="1">
      <x:c r="A77" s="242" t="str">
        <x:v>D10</x:v>
      </x:c>
      <x:c r="B77" s="242" t="str">
        <x:v>Project close</x:v>
      </x:c>
      <x:c r="C77" s="242" t="str">
        <x:f>IFERROR(HYPERLINK("#'D10 Release'!A1","Resource and supplier release"),"Resource and supplier release")</x:f>
        <x:v>Resource and supplier release</x:v>
      </x:c>
      <x:c r="D77" s="242" t="n">
        <x:v>266</x:v>
      </x:c>
      <x:c r="E77" s="242" t="n">
        <x:v>267</x:v>
      </x:c>
      <x:c r="F77" s="242" t="n">
        <x:v>268</x:v>
      </x:c>
      <x:c r="G77" s="242" t="str">
        <x:v>canvas</x:v>
      </x:c>
      <x:c r="H77" s="242" t="str">
        <x:v>Optional / contextual</x:v>
      </x:c>
      <x:c r="I77" s="242" t="str">
        <x:v>HR Delivery development</x:v>
      </x:c>
    </x:row>
    <x:row r="78" ht="40" customHeight="1">
      <x:c r="A78" s="242" t="str">
        <x:v>D11</x:v>
      </x:c>
      <x:c r="B78" s="242" t="str">
        <x:v>Project close</x:v>
      </x:c>
      <x:c r="C78" s="242" t="str">
        <x:f>IFERROR(HYPERLINK("#'D11 Closure Workshop'!A1","Project closure and learning workshop"),"Project closure and learning workshop")</x:f>
        <x:v>Project closure and learning workshop</x:v>
      </x:c>
      <x:c r="D78" s="242" t="n">
        <x:v>269</x:v>
      </x:c>
      <x:c r="E78" s="242" t="n">
        <x:v>270</x:v>
      </x:c>
      <x:c r="F78" s="242" t="n">
        <x:v>271</x:v>
      </x:c>
      <x:c r="G78" s="242" t="str">
        <x:v>script</x:v>
      </x:c>
      <x:c r="H78" s="242" t="str">
        <x:v>Optional / contextual</x:v>
      </x:c>
      <x:c r="I78" s="242" t="str">
        <x:v>HR Delivery development</x:v>
      </x:c>
    </x:row>
    <x:row r="79" ht="40" customHeight="1">
      <x:c r="A79" s="242" t="str">
        <x:v>D12</x:v>
      </x:c>
      <x:c r="B79" s="242" t="str">
        <x:v>Project close</x:v>
      </x:c>
      <x:c r="C79" s="242" t="str">
        <x:f>IFERROR(HYPERLINK("#'D12 Post Review'!A1","Post-implementation review"),"Post-implementation review")</x:f>
        <x:v>Post-implementation review</x:v>
      </x:c>
      <x:c r="D79" s="242" t="n">
        <x:v>272</x:v>
      </x:c>
      <x:c r="E79" s="242" t="n">
        <x:v>273</x:v>
      </x:c>
      <x:c r="F79" s="242" t="n">
        <x:v>274</x:v>
      </x:c>
      <x:c r="G79" s="242" t="str">
        <x:v>canvas</x:v>
      </x:c>
      <x:c r="H79" s="242" t="str">
        <x:v>Optional / contextual</x:v>
      </x:c>
      <x:c r="I79" s="242" t="str">
        <x:v>HR Delivery development</x:v>
      </x:c>
    </x:row>
    <x:row r="80" ht="40" customHeight="1">
      <x:c r="A80" s="242" t="str">
        <x:v>D13</x:v>
      </x:c>
      <x:c r="B80" s="242" t="str">
        <x:v>Project close</x:v>
      </x:c>
      <x:c r="C80" s="242" t="str">
        <x:f>IFERROR(HYPERLINK("#'D13 Early Close'!A1","Premature closure and stop decision"),"Premature closure and stop decision")</x:f>
        <x:v>Premature closure and stop decision</x:v>
      </x:c>
      <x:c r="D80" s="242" t="n">
        <x:v>275</x:v>
      </x:c>
      <x:c r="E80" s="242" t="n">
        <x:v>276</x:v>
      </x:c>
      <x:c r="F80" s="242" t="n">
        <x:v>277</x:v>
      </x:c>
      <x:c r="G80" s="242" t="str">
        <x:v>canvas</x:v>
      </x:c>
      <x:c r="H80" s="242" t="str">
        <x:v>Optional / contextual</x:v>
      </x:c>
      <x:c r="I80" s="242" t="str">
        <x:v>HR Delivery development</x:v>
      </x:c>
    </x:row>
    <x:row r="81" ht="40" customHeight="1">
      <x:c r="A81" s="242" t="str">
        <x:v>D14</x:v>
      </x:c>
      <x:c r="B81" s="242" t="str">
        <x:v>Project close</x:v>
      </x:c>
      <x:c r="C81" s="242" t="str">
        <x:f>IFERROR(HYPERLINK("#'D14 G4 Final Gate'!A1","Gate 4: close and transfer accountability"),"Gate 4: close and transfer accountability")</x:f>
        <x:v>Gate 4: close and transfer accountability</x:v>
      </x:c>
      <x:c r="D81" s="242" t="n">
        <x:v>278</x:v>
      </x:c>
      <x:c r="E81" s="242" t="n">
        <x:v>279</x:v>
      </x:c>
      <x:c r="F81" s="242" t="n">
        <x:v>280</x:v>
      </x:c>
      <x:c r="G81" s="242" t="str">
        <x:v>gate</x:v>
      </x:c>
      <x:c r="H81" s="242" t="str">
        <x:v>Yes</x:v>
      </x:c>
      <x:c r="I81" s="242" t="str">
        <x:v>HR Delivery development</x:v>
      </x:c>
    </x:row>
    <x:row r="82" ht="21" customHeight="1">
      <x:c r="A82" s="15"/>
      <x:c r="B82" s="15"/>
      <x:c r="C82" s="15"/>
      <x:c r="D82" s="15"/>
      <x:c r="E82" s="15"/>
      <x:c r="F82" s="15"/>
      <x:c r="G82" s="15"/>
      <x:c r="H82" s="15"/>
      <x:c r="I82" s="15"/>
    </x:row>
    <x:row r="83" ht="21" customHeight="1">
      <x:c r="A83" s="15"/>
      <x:c r="B83" s="15"/>
      <x:c r="C83" s="15"/>
      <x:c r="D83" s="15"/>
      <x:c r="E83" s="15"/>
      <x:c r="F83" s="15"/>
      <x:c r="G83" s="15"/>
      <x:c r="H83" s="15"/>
      <x:c r="I83" s="15"/>
    </x:row>
    <x:row r="84" ht="21" customHeight="1">
      <x:c r="A84" s="15"/>
      <x:c r="B84" s="15"/>
      <x:c r="C84" s="15"/>
      <x:c r="D84" s="15"/>
      <x:c r="E84" s="15"/>
      <x:c r="F84" s="15"/>
      <x:c r="G84" s="15"/>
      <x:c r="H84" s="15"/>
      <x:c r="I84" s="15"/>
    </x:row>
    <x:row r="85" ht="21" customHeight="1">
      <x:c r="A85" s="15"/>
      <x:c r="B85" s="15"/>
      <x:c r="C85" s="15"/>
      <x:c r="D85" s="15"/>
      <x:c r="E85" s="15"/>
      <x:c r="F85" s="15"/>
      <x:c r="G85" s="15"/>
      <x:c r="H85" s="15"/>
      <x:c r="I85" s="15"/>
    </x:row>
    <x:row r="86" ht="21" customHeight="1">
      <x:c r="A86" s="15"/>
      <x:c r="B86" s="15"/>
      <x:c r="C86" s="15"/>
      <x:c r="D86" s="15"/>
      <x:c r="E86" s="15"/>
      <x:c r="F86" s="15"/>
      <x:c r="G86" s="15"/>
      <x:c r="H86" s="15"/>
      <x:c r="I86" s="15"/>
    </x:row>
    <x:row r="87" ht="21" customHeight="1">
      <x:c r="A87" s="15"/>
      <x:c r="B87" s="15"/>
      <x:c r="C87" s="15"/>
      <x:c r="D87" s="15"/>
      <x:c r="E87" s="15"/>
      <x:c r="F87" s="15"/>
      <x:c r="G87" s="15"/>
      <x:c r="H87" s="15"/>
      <x:c r="I87" s="15"/>
    </x:row>
    <x:row r="88" ht="21" customHeight="1">
      <x:c r="A88" s="15"/>
      <x:c r="B88" s="15"/>
      <x:c r="C88" s="15"/>
      <x:c r="D88" s="15"/>
      <x:c r="E88" s="15"/>
      <x:c r="F88" s="15"/>
      <x:c r="G88" s="15"/>
      <x:c r="H88" s="15"/>
      <x:c r="I88" s="15"/>
    </x:row>
    <x:row r="89" ht="21" customHeight="1">
      <x:c r="A89" s="15"/>
      <x:c r="B89" s="15"/>
      <x:c r="C89" s="15"/>
      <x:c r="D89" s="15"/>
      <x:c r="E89" s="15"/>
      <x:c r="F89" s="15"/>
      <x:c r="G89" s="15"/>
      <x:c r="H89" s="15"/>
      <x:c r="I89" s="15"/>
    </x:row>
    <x:row r="90" ht="21" customHeight="1">
      <x:c r="A90" s="15"/>
      <x:c r="B90" s="15"/>
      <x:c r="C90" s="15"/>
      <x:c r="D90" s="15"/>
      <x:c r="E90" s="15"/>
      <x:c r="F90" s="15"/>
      <x:c r="G90" s="15"/>
      <x:c r="H90" s="15"/>
      <x:c r="I90" s="15"/>
    </x:row>
    <x:row r="91" ht="21" customHeight="1">
      <x:c r="A91" s="15"/>
      <x:c r="B91" s="15"/>
      <x:c r="C91" s="15"/>
      <x:c r="D91" s="15"/>
      <x:c r="E91" s="15"/>
      <x:c r="F91" s="15"/>
      <x:c r="G91" s="15"/>
      <x:c r="H91" s="15"/>
      <x:c r="I91" s="15"/>
    </x:row>
    <x:row r="92" ht="21" customHeight="1">
      <x:c r="A92" s="15"/>
      <x:c r="B92" s="15"/>
      <x:c r="C92" s="15"/>
      <x:c r="D92" s="15"/>
      <x:c r="E92" s="15"/>
      <x:c r="F92" s="15"/>
      <x:c r="G92" s="15"/>
      <x:c r="H92" s="15"/>
      <x:c r="I92" s="15"/>
    </x:row>
    <x:row r="93" ht="21" customHeight="1">
      <x:c r="A93" s="15"/>
      <x:c r="B93" s="15"/>
      <x:c r="C93" s="15"/>
      <x:c r="D93" s="15"/>
      <x:c r="E93" s="15"/>
      <x:c r="F93" s="15"/>
      <x:c r="G93" s="15"/>
      <x:c r="H93" s="15"/>
      <x:c r="I93" s="15"/>
    </x:row>
    <x:row r="94" ht="21" customHeight="1">
      <x:c r="A94" s="15"/>
      <x:c r="B94" s="15"/>
      <x:c r="C94" s="15"/>
      <x:c r="D94" s="15"/>
      <x:c r="E94" s="15"/>
      <x:c r="F94" s="15"/>
      <x:c r="G94" s="15"/>
      <x:c r="H94" s="15"/>
      <x:c r="I94" s="15"/>
    </x:row>
    <x:row r="95" ht="21" customHeight="1">
      <x:c r="A95" s="15"/>
      <x:c r="B95" s="15"/>
      <x:c r="C95" s="15"/>
      <x:c r="D95" s="15"/>
      <x:c r="E95" s="15"/>
      <x:c r="F95" s="15"/>
      <x:c r="G95" s="15"/>
      <x:c r="H95" s="15"/>
      <x:c r="I95" s="15"/>
    </x:row>
  </x:sheetData>
  <x:mergeCells>
    <x:mergeCell ref="A1:I3"/>
    <x:mergeCell ref="A4:I4"/>
    <x:mergeCell ref="A5:D5"/>
    <x:mergeCell ref="E5:I5"/>
    <x:mergeCell ref="A6:I6"/>
  </x:mergeCells>
  <x:pageMargins left="0.7" right="0.7" top="0.75" bottom="0.75" header="0.3" footer="0.3"/>
  <x:tableParts count="1">
    <x:tablePart xmlns:r="http://schemas.openxmlformats.org/officeDocument/2006/relationships" r:id="Recfbd5d590e749b4"/>
  </x:tableParts>
</x:worksheet>
</file>

<file path=xl/worksheets/sheet6.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24" hidden="0" customWidth="1"/>
    <x:col min="2" max="2" width="20" hidden="0" customWidth="1"/>
    <x:col min="3" max="3" width="30" hidden="0" customWidth="1"/>
    <x:col min="4" max="4" width="85" hidden="0" customWidth="1"/>
    <x:col min="5" max="5" width="70" hidden="0" customWidth="1"/>
    <x:col min="6" max="6" width="13" hidden="0" customWidth="1"/>
    <x:col min="7" max="7" width="13" hidden="0" customWidth="1"/>
    <x:col min="8" max="8" width="13" hidden="0" customWidth="1"/>
  </x:cols>
  <x:sheetData>
    <x:row r="1" ht="21" customHeight="1">
      <x:c r="A1" s="21" t="str">
        <x:v>05 | SOURCE AND ADAPTATION MAP</x:v>
      </x:c>
      <x:c r="B1" s="21"/>
      <x:c r="C1" s="21"/>
      <x:c r="D1" s="21"/>
      <x:c r="E1" s="21"/>
      <x:c r="F1" s="21"/>
      <x:c r="G1" s="21"/>
      <x:c r="H1" s="21"/>
    </x:row>
    <x:row r="2" ht="21" customHeight="1">
      <x:c r="A2" s="21"/>
      <x:c r="B2" s="21"/>
      <x:c r="C2" s="21"/>
      <x:c r="D2" s="21"/>
      <x:c r="E2" s="21"/>
      <x:c r="F2" s="21"/>
      <x:c r="G2" s="21"/>
      <x:c r="H2" s="21"/>
    </x:row>
    <x:row r="3" ht="21" customHeight="1">
      <x:c r="A3" s="21"/>
      <x:c r="B3" s="21"/>
      <x:c r="C3" s="21"/>
      <x:c r="D3" s="21"/>
      <x:c r="E3" s="21"/>
      <x:c r="F3" s="21"/>
      <x:c r="G3" s="21"/>
      <x:c r="H3" s="21"/>
    </x:row>
    <x:row r="4" ht="30" customHeight="1">
      <x:c r="A4" s="28" t="str">
        <x:v>Source-derived terminology is retained. New controls and examples are identified rather than attributed to the source.</x:v>
      </x:c>
      <x:c r="B4" s="28"/>
      <x:c r="C4" s="28"/>
      <x:c r="D4" s="28"/>
      <x:c r="E4" s="28"/>
      <x:c r="F4" s="28"/>
      <x:c r="G4" s="28"/>
      <x:c r="H4" s="28"/>
    </x:row>
    <x:row r="5" ht="21" customHeight="1">
      <x:c r="A5" s="35" t="str">
        <x:v>HR DELIVERY | PRACTITIONER WORKBOOK</x:v>
      </x:c>
      <x:c r="B5" s="35"/>
      <x:c r="C5" s="35"/>
      <x:c r="D5" s="35"/>
      <x:c r="E5" s="41" t="str">
        <x:f>IFERROR(HYPERLINK("#'04 Tool Index'!A1","OPEN TOOL INDEX"),"OPEN TOOL INDEX")</x:f>
        <x:v>OPEN TOOL INDEX</x:v>
      </x:c>
      <x:c r="F5" s="41"/>
      <x:c r="G5" s="41"/>
      <x:c r="H5" s="41"/>
    </x:row>
    <x:row r="6" ht="30" customHeight="1">
      <x:c r="A6" s="46" t="str">
        <x:v>BLUE text / pale-blue cells: enter your evidence. BLACK text / pale-teal cells: calculated. Blank is not zero or approval.</x:v>
      </x:c>
      <x:c r="B6" s="46"/>
      <x:c r="C6" s="46"/>
      <x:c r="D6" s="46"/>
      <x:c r="E6" s="46"/>
      <x:c r="F6" s="46"/>
      <x:c r="G6" s="46"/>
      <x:c r="H6" s="46"/>
    </x:row>
    <x:row r="7" ht="21" customHeight="1">
      <x:c r="A7" s="15"/>
      <x:c r="B7" s="15"/>
      <x:c r="C7" s="15"/>
      <x:c r="D7" s="15"/>
      <x:c r="E7" s="15"/>
      <x:c r="F7" s="15"/>
      <x:c r="G7" s="15"/>
      <x:c r="H7" s="15"/>
    </x:row>
    <x:row r="8" ht="21" customHeight="1">
      <x:c r="A8" s="15"/>
      <x:c r="B8" s="15"/>
      <x:c r="C8" s="15"/>
      <x:c r="D8" s="15"/>
      <x:c r="E8" s="15"/>
      <x:c r="F8" s="15"/>
      <x:c r="G8" s="15"/>
      <x:c r="H8" s="15"/>
    </x:row>
    <x:row r="9" ht="35" customHeight="1">
      <x:c r="A9" s="74" t="str">
        <x:v>Topic / code</x:v>
      </x:c>
      <x:c r="B9" s="74" t="str">
        <x:v>Source</x:v>
      </x:c>
      <x:c r="C9" s="74" t="str">
        <x:v>Adopted location</x:v>
      </x:c>
      <x:c r="D9" s="74" t="str">
        <x:v>Editorial treatment / source limitation</x:v>
      </x:c>
      <x:c r="E9" s="15"/>
      <x:c r="F9" s="15"/>
      <x:c r="G9" s="15"/>
      <x:c r="H9" s="15"/>
    </x:row>
    <x:row r="10" ht="72" customHeight="1">
      <x:c r="A10" s="242" t="str">
        <x:v>Four-stage structure</x:v>
      </x:c>
      <x:c r="B10" s="242" t="str">
        <x:v>S01 / S02 / S03</x:v>
      </x:c>
      <x:c r="C10" s="242" t="str">
        <x:v>A Initiation; B Planning; C Implementation; D Close</x:v>
      </x:c>
      <x:c r="D10" s="242" t="str">
        <x:v>Stage names retained. Four gates, routes and added tools are HR Delivery developments.</x:v>
      </x:c>
      <x:c r="E10" s="15"/>
      <x:c r="F10" s="15"/>
      <x:c r="G10" s="15"/>
      <x:c r="H10" s="15"/>
    </x:row>
    <x:row r="11" ht="72" customHeight="1">
      <x:c r="A11" s="242" t="str">
        <x:v>A1 / A2 / A3</x:v>
      </x:c>
      <x:c r="B11" s="242" t="str">
        <x:v>S04</x:v>
      </x:c>
      <x:c r="C11" s="242" t="str">
        <x:v>A1 / A2 / A3</x:v>
      </x:c>
      <x:c r="D11" s="242" t="str">
        <x:v>Core headings retained and made usable with decision evidence, examples and workbook forms.</x:v>
      </x:c>
      <x:c r="E11" s="15"/>
      <x:c r="F11" s="15"/>
      <x:c r="G11" s="15"/>
      <x:c r="H11" s="15"/>
    </x:row>
    <x:row r="12" ht="72" customHeight="1">
      <x:c r="A12" s="242" t="str">
        <x:v>Transition and contacts numbering</x:v>
      </x:c>
      <x:c r="B12" s="242" t="str">
        <x:v>S01 versus S02/S05</x:v>
      </x:c>
      <x:c r="C12" s="242" t="str">
        <x:v>B5 Transition / B6 Contacts</x:v>
      </x:c>
      <x:c r="D12" s="242" t="str">
        <x:v>Use S02 numbering consistent with the planning headings. Earlier B6/B7 remain source aliases, not extra tools.</x:v>
      </x:c>
      <x:c r="E12" s="15"/>
      <x:c r="F12" s="15"/>
      <x:c r="G12" s="15"/>
      <x:c r="H12" s="15"/>
    </x:row>
    <x:row r="13" ht="72" customHeight="1">
      <x:c r="A13" s="242" t="str">
        <x:v>B6 source content mismatch</x:v>
      </x:c>
      <x:c r="B13" s="242" t="str">
        <x:v>S05 B6; S07 D3</x:v>
      </x:c>
      <x:c r="C13" s="242" t="str">
        <x:v>B6 Contacts</x:v>
      </x:c>
      <x:c r="D13" s="242" t="str">
        <x:v>Planning B6 repeats transition text. Contact checklist in close collection supplies the starting fields; the expanded directory is original.</x:v>
      </x:c>
      <x:c r="E13" s="15"/>
      <x:c r="F13" s="15"/>
      <x:c r="G13" s="15"/>
      <x:c r="H13" s="15"/>
    </x:row>
    <x:row r="14" ht="72" customHeight="1">
      <x:c r="A14" s="242" t="str">
        <x:v>C1 and C5 duplicate title</x:v>
      </x:c>
      <x:c r="B14" s="242" t="str">
        <x:v>S01 / S02 / S06</x:v>
      </x:c>
      <x:c r="C14" s="242" t="str">
        <x:v>C1 live form; C5 report clinic</x:v>
      </x:c>
      <x:c r="D14" s="242" t="str">
        <x:v>Retain both IDs but distinguish their purpose. C5 is a worked-report review, not a second competing live report.</x:v>
      </x:c>
      <x:c r="E14" s="15"/>
      <x:c r="F14" s="15"/>
      <x:c r="G14" s="15"/>
      <x:c r="H14" s="15"/>
    </x:row>
    <x:row r="15" ht="72" customHeight="1">
      <x:c r="A15" s="242" t="str">
        <x:v>C2B spreadsheet</x:v>
      </x:c>
      <x:c r="B15" s="242" t="str">
        <x:v>S09 / S06</x:v>
      </x:c>
      <x:c r="C15" s="242" t="str">
        <x:v>C2B Change Log</x:v>
      </x:c>
      <x:c r="D15" s="242" t="str">
        <x:v>Preserve source fields; add approval completeness and verified implementation controls.</x:v>
      </x:c>
      <x:c r="E15" s="15"/>
      <x:c r="F15" s="15"/>
      <x:c r="G15" s="15"/>
      <x:c r="H15" s="15"/>
    </x:row>
    <x:row r="16" ht="72" customHeight="1">
      <x:c r="A16" s="242" t="str">
        <x:v>D2 heading only</x:v>
      </x:c>
      <x:c r="B16" s="242" t="str">
        <x:v>S07</x:v>
      </x:c>
      <x:c r="C16" s="242" t="str">
        <x:v>D2 Lessons</x:v>
      </x:c>
      <x:c r="D16" s="242" t="str">
        <x:v>Full working record, script and adoption checks are HR Delivery development; not attributed to missing source content.</x:v>
      </x:c>
      <x:c r="E16" s="15"/>
      <x:c r="F16" s="15"/>
      <x:c r="G16" s="15"/>
      <x:c r="H16" s="15"/>
    </x:row>
    <x:row r="17" ht="72" customHeight="1">
      <x:c r="A17" s="242" t="str">
        <x:v>D3 heading plus contacts</x:v>
      </x:c>
      <x:c r="B17" s="242" t="str">
        <x:v>S02 / S07</x:v>
      </x:c>
      <x:c r="C17" s="242" t="str">
        <x:v>D3 Stakeholder Handover</x:v>
      </x:c>
      <x:c r="D17" s="242" t="str">
        <x:v>Retain title; develop a closing relationship-transfer tool. Contact checklist also informs B6.</x:v>
      </x:c>
      <x:c r="E17" s="15"/>
      <x:c r="F17" s="15"/>
      <x:c r="G17" s="15"/>
      <x:c r="H17" s="15"/>
    </x:row>
    <x:row r="18" ht="72" customHeight="1">
      <x:c r="A18" s="242" t="str">
        <x:v>D4 heading only</x:v>
      </x:c>
      <x:c r="B18" s="242" t="str">
        <x:v>S02 / S07</x:v>
      </x:c>
      <x:c r="C18" s="242" t="str">
        <x:v>D4 Strategy Handover</x:v>
      </x:c>
      <x:c r="D18" s="242" t="str">
        <x:v>Retain title; strategic linkage and next-work classification are original development.</x:v>
      </x:c>
      <x:c r="E18" s="15"/>
      <x:c r="F18" s="15"/>
      <x:c r="G18" s="15"/>
      <x:c r="H18" s="15"/>
    </x:row>
    <x:row r="19" ht="72" customHeight="1">
      <x:c r="A19" s="242" t="str">
        <x:v>Risk categories and labels</x:v>
      </x:c>
      <x:c r="B19" s="242" t="str">
        <x:v>S03 slide 44; S11</x:v>
      </x:c>
      <x:c r="C19" s="242" t="str">
        <x:v>B16 / C4 / 06 Lists</x:v>
      </x:c>
      <x:c r="D19" s="242" t="str">
        <x:v>Retain the supplied 5x5 labels and category pattern. Contextual anchors, controls and residual checks are explicit additions.</x:v>
      </x:c>
      <x:c r="E19" s="15"/>
      <x:c r="F19" s="15"/>
      <x:c r="G19" s="15"/>
      <x:c r="H19" s="15"/>
    </x:row>
    <x:row r="20" ht="72" customHeight="1">
      <x:c r="A20" s="242" t="str">
        <x:v>Source tolerance examples</x:v>
      </x:c>
      <x:c r="B20" s="242" t="str">
        <x:v>S04 A1</x:v>
      </x:c>
      <x:c r="C20" s="242" t="str">
        <x:v>A3 / 01 Setup</x:v>
      </x:c>
      <x:c r="D20" s="242" t="str">
        <x:v>Source examples of 5% cost and one month are not universal defaults. Users must enter and approve project-specific limits.</x:v>
      </x:c>
      <x:c r="E20" s="15"/>
      <x:c r="F20" s="15"/>
      <x:c r="G20" s="15"/>
      <x:c r="H20" s="15"/>
    </x:row>
    <x:row r="21" ht="72" customHeight="1">
      <x:c r="A21" s="242" t="str">
        <x:v>Healthcare-specific examples</x:v>
      </x:c>
      <x:c r="B21" s="242" t="str">
        <x:v>S03-S07</x:v>
      </x:c>
      <x:c r="C21" s="242" t="str">
        <x:v>Across this manual</x:v>
      </x:c>
      <x:c r="D21" s="242" t="str">
        <x:v>Adapt role labels for corporate HR/OD use. The new RTS case is fictional and is not evidence about the source organisations.</x:v>
      </x:c>
      <x:c r="E21" s="15"/>
      <x:c r="F21" s="15"/>
      <x:c r="G21" s="15"/>
      <x:c r="H21" s="15"/>
    </x:row>
    <x:row r="22" ht="72" customHeight="1">
      <x:c r="A22" s="242" t="str">
        <x:v>Legacy spreadsheet format</x:v>
      </x:c>
      <x:c r="B22" s="242" t="str">
        <x:v>S08-S11</x:v>
      </x:c>
      <x:c r="C22" s="242" t="str">
        <x:v>One .xlsx workbook</x:v>
      </x:c>
      <x:c r="D22" s="242" t="str">
        <x:v>Rebuilt as one workbook with separate indexed tabs. No macros or legacy embedded objects are carried over.</x:v>
      </x:c>
      <x:c r="E22" s="15"/>
      <x:c r="F22" s="15"/>
      <x:c r="G22" s="15"/>
      <x:c r="H22" s="15"/>
    </x:row>
    <x:row r="23" ht="72" customHeight="1">
      <x:c r="A23" s="242" t="str">
        <x:v>Additional practitioner controls</x:v>
      </x:c>
      <x:c r="B23" s="242" t="str">
        <x:v>HR Delivery development</x:v>
      </x:c>
      <x:c r="C23" s="242" t="str">
        <x:v>A4-A14; B7-B22; C6-C21; D5-D14</x:v>
      </x:c>
      <x:c r="D23" s="242" t="str">
        <x:v>Original expansions make the core lifecycle practical. They are not claimed to be verbatim source templates.</x:v>
      </x:c>
      <x:c r="E23" s="15"/>
      <x:c r="F23" s="15"/>
      <x:c r="G23" s="15"/>
      <x:c r="H23" s="15"/>
    </x:row>
    <x:row r="24" ht="21" customHeight="1">
      <x:c r="A24" s="15"/>
      <x:c r="B24" s="15"/>
      <x:c r="C24" s="15"/>
      <x:c r="D24" s="15"/>
      <x:c r="E24" s="15"/>
      <x:c r="F24" s="15"/>
      <x:c r="G24" s="15"/>
      <x:c r="H24" s="15"/>
    </x:row>
    <x:row r="25" ht="21" customHeight="1">
      <x:c r="A25" s="15"/>
      <x:c r="B25" s="15"/>
      <x:c r="C25" s="15"/>
      <x:c r="D25" s="15"/>
      <x:c r="E25" s="15"/>
      <x:c r="F25" s="15"/>
      <x:c r="G25" s="15"/>
      <x:c r="H25" s="15"/>
    </x:row>
    <x:row r="26" ht="21" customHeight="1">
      <x:c r="A26" s="15"/>
      <x:c r="B26" s="15"/>
      <x:c r="C26" s="15"/>
      <x:c r="D26" s="15"/>
      <x:c r="E26" s="15"/>
      <x:c r="F26" s="15"/>
      <x:c r="G26" s="15"/>
      <x:c r="H26" s="15"/>
    </x:row>
    <x:row r="27" ht="21" customHeight="1">
      <x:c r="A27" s="74" t="str">
        <x:v>ID</x:v>
      </x:c>
      <x:c r="B27" s="74" t="str">
        <x:v>Source title</x:v>
      </x:c>
      <x:c r="C27" s="74" t="str">
        <x:v>Type</x:v>
      </x:c>
      <x:c r="D27" s="74" t="str">
        <x:v>How used</x:v>
      </x:c>
      <x:c r="E27" s="74" t="str">
        <x:v>Source / URL</x:v>
      </x:c>
      <x:c r="F27" s="15"/>
      <x:c r="G27" s="15"/>
      <x:c r="H27" s="15"/>
    </x:row>
    <x:row r="28" ht="90" customHeight="1">
      <x:c r="A28" s="242" t="str">
        <x:v>S01</x:v>
      </x:c>
      <x:c r="B28" s="242" t="str">
        <x:v>Overall Framework HRPM.pptx</x:v>
      </x:c>
      <x:c r="C28" s="242" t="str">
        <x:v>Supplied framework, 2 slides</x:v>
      </x:c>
      <x:c r="D28" s="242" t="str">
        <x:v>Four stages and initial tool families; planning aliases B6 Transition and B7 Contacts.</x:v>
      </x:c>
      <x:c r="E28" s="242" t="str">
        <x:v>User-supplied source</x:v>
      </x:c>
      <x:c r="F28" s="15"/>
      <x:c r="G28" s="15"/>
      <x:c r="H28" s="15"/>
    </x:row>
    <x:row r="29" ht="90" customHeight="1">
      <x:c r="A29" s="242" t="str">
        <x:v>S02</x:v>
      </x:c>
      <x:c r="B29" s="242" t="str">
        <x:v>HR Project Framework.pptx</x:v>
      </x:c>
      <x:c r="C29" s="242" t="str">
        <x:v>Supplied framework, 1 slide</x:v>
      </x:c>
      <x:c r="D29" s="242" t="str">
        <x:v>Controlling tool numbering for B5 Transition, B6 Contacts and D1-D4.</x:v>
      </x:c>
      <x:c r="E29" s="242" t="str">
        <x:v>User-supplied source</x:v>
      </x:c>
      <x:c r="F29" s="15"/>
      <x:c r="G29" s="15"/>
      <x:c r="H29" s="15"/>
    </x:row>
    <x:row r="30" ht="90" customHeight="1">
      <x:c r="A30" s="242" t="str">
        <x:v>S03</x:v>
      </x:c>
      <x:c r="B30" s="242" t="str">
        <x:v>Slides - Project Management- 2nd draft-11012020-BR.pptx</x:v>
      </x:c>
      <x:c r="C30" s="242" t="str">
        <x:v>Supplied training, 60 slides</x:v>
      </x:c>
      <x:c r="D30" s="242" t="str">
        <x:v>Lifecycle, project-manager responsibilities, planning, critical path, risk matrix, changes and close.</x:v>
      </x:c>
      <x:c r="E30" s="242" t="str">
        <x:v>User-supplied source</x:v>
      </x:c>
      <x:c r="F30" s="15"/>
      <x:c r="G30" s="15"/>
      <x:c r="H30" s="15"/>
    </x:row>
    <x:row r="31" ht="90" customHeight="1">
      <x:c r="A31" s="242" t="str">
        <x:v>S04</x:v>
      </x:c>
      <x:c r="B31" s="242" t="str">
        <x:v>Project_Initiation(1).docx</x:v>
      </x:c>
      <x:c r="C31" s="242" t="str">
        <x:v>Supplied initiation collection</x:v>
      </x:c>
      <x:c r="D31" s="242" t="str">
        <x:v>A1 brief, A2 business case and A3 PID; source-specific examples generalised for this toolkit.</x:v>
      </x:c>
      <x:c r="E31" s="242" t="str">
        <x:v>User-supplied source</x:v>
      </x:c>
      <x:c r="F31" s="15"/>
      <x:c r="G31" s="15"/>
      <x:c r="H31" s="15"/>
    </x:row>
    <x:row r="32" ht="90" customHeight="1">
      <x:c r="A32" s="242" t="str">
        <x:v>S05</x:v>
      </x:c>
      <x:c r="B32" s="242" t="str">
        <x:v>Project Planning.docx</x:v>
      </x:c>
      <x:c r="C32" s="242" t="str">
        <x:v>Supplied planning collection</x:v>
      </x:c>
      <x:c r="D32" s="242" t="str">
        <x:v>Communications, outputs, benefits and transition. B6 heading is followed by repeated transition content.</x:v>
      </x:c>
      <x:c r="E32" s="242" t="str">
        <x:v>User-supplied source</x:v>
      </x:c>
      <x:c r="F32" s="15"/>
      <x:c r="G32" s="15"/>
      <x:c r="H32" s="15"/>
    </x:row>
    <x:row r="33" ht="90" customHeight="1">
      <x:c r="A33" s="242" t="str">
        <x:v>S06</x:v>
      </x:c>
      <x:c r="B33" s="242" t="str">
        <x:v>PROJECT IMPLEMENTATION.docx</x:v>
      </x:c>
      <x:c r="C33" s="242" t="str">
        <x:v>Supplied implementation collection</x:v>
      </x:c>
      <x:c r="D33" s="242" t="str">
        <x:v>C1/C5 progress versions and example; C2 change request and C2B change-log reproduction.</x:v>
      </x:c>
      <x:c r="E33" s="242" t="str">
        <x:v>User-supplied source</x:v>
      </x:c>
      <x:c r="F33" s="15"/>
      <x:c r="G33" s="15"/>
      <x:c r="H33" s="15"/>
    </x:row>
    <x:row r="34" ht="90" customHeight="1">
      <x:c r="A34" s="242" t="str">
        <x:v>S07</x:v>
      </x:c>
      <x:c r="B34" s="242" t="str">
        <x:v>Project_Close(1).docx</x:v>
      </x:c>
      <x:c r="C34" s="242" t="str">
        <x:v>Supplied close collection</x:v>
      </x:c>
      <x:c r="D34" s="242" t="str">
        <x:v>D1 completion report; D2/D4 headings; D3 heading and contact checklist.</x:v>
      </x:c>
      <x:c r="E34" s="242" t="str">
        <x:v>User-supplied source</x:v>
      </x:c>
      <x:c r="F34" s="15"/>
      <x:c r="G34" s="15"/>
      <x:c r="H34" s="15"/>
    </x:row>
    <x:row r="35" ht="90" customHeight="1">
      <x:c r="A35" s="242" t="str">
        <x:v>S08</x:v>
      </x:c>
      <x:c r="B35" s="242" t="str">
        <x:v>B1 - Project Schedule.xls</x:v>
      </x:c>
      <x:c r="C35" s="242" t="str">
        <x:v>Supplied legacy workbook</x:v>
      </x:c>
      <x:c r="D35" s="242" t="str">
        <x:v>Schedule Tracker: ID, Action, Dependency, Duration, planned/actual dates, Owner and Status.</x:v>
      </x:c>
      <x:c r="E35" s="242" t="str">
        <x:v>User-supplied source; original filename uses an en dash</x:v>
      </x:c>
      <x:c r="F35" s="15"/>
      <x:c r="G35" s="15"/>
      <x:c r="H35" s="15"/>
    </x:row>
    <x:row r="36" ht="90" customHeight="1">
      <x:c r="A36" s="242" t="str">
        <x:v>S09</x:v>
      </x:c>
      <x:c r="B36" s="242" t="str">
        <x:v>C2(B)Project_Change_Log_Template(1).xls</x:v>
      </x:c>
      <x:c r="C36" s="242" t="str">
        <x:v>Supplied legacy workbook</x:v>
      </x:c>
      <x:c r="D36" s="242" t="str">
        <x:v>Change Log fields, status options and document control.</x:v>
      </x:c>
      <x:c r="E36" s="242" t="str">
        <x:v>User-supplied source</x:v>
      </x:c>
      <x:c r="F36" s="15"/>
      <x:c r="G36" s="15"/>
      <x:c r="H36" s="15"/>
    </x:row>
    <x:row r="37" ht="90" customHeight="1">
      <x:c r="A37" s="242" t="str">
        <x:v>S10</x:v>
      </x:c>
      <x:c r="B37" s="242" t="str">
        <x:v>C3 - Project Issues Log.xls</x:v>
      </x:c>
      <x:c r="C37" s="242" t="str">
        <x:v>Supplied legacy workbook</x:v>
      </x:c>
      <x:c r="D37" s="242" t="str">
        <x:v>Issue, impact, actions, owner, escalation, resolution and closure dates.</x:v>
      </x:c>
      <x:c r="E37" s="242" t="str">
        <x:v>User-supplied source; original filename uses an en dash</x:v>
      </x:c>
      <x:c r="F37" s="15"/>
      <x:c r="G37" s="15"/>
      <x:c r="H37" s="15"/>
    </x:row>
    <x:row r="38" ht="90" customHeight="1">
      <x:c r="A38" s="242" t="str">
        <x:v>S11</x:v>
      </x:c>
      <x:c r="B38" s="242" t="str">
        <x:v>C4 - Project Risk Log.xls</x:v>
      </x:c>
      <x:c r="C38" s="242" t="str">
        <x:v>Supplied legacy workbook</x:v>
      </x:c>
      <x:c r="D38" s="242" t="str">
        <x:v>Impact, likelihood, matrix, proximity, response, owner and review/closure fields.</x:v>
      </x:c>
      <x:c r="E38" s="242" t="str">
        <x:v>User-supplied source; original filename uses an en dash</x:v>
      </x:c>
      <x:c r="F38" s="15"/>
      <x:c r="G38" s="15"/>
      <x:c r="H38" s="15"/>
    </x:row>
    <x:row r="39" ht="90" customHeight="1">
      <x:c r="A39" s="242" t="str">
        <x:v>T01</x:v>
      </x:c>
      <x:c r="B39" s="242" t="str">
        <x:v>HR Delivery EDDIE Consultancy Toolkit - Second Edition</x:v>
      </x:c>
      <x:c r="C39" s="242" t="str">
        <x:v>Presentation reference, 413 pages</x:v>
      </x:c>
      <x:c r="D39" s="242" t="str">
        <x:v>Structure, two-column guides, tool codes, front and stage indexes, forms, examples and navigation.</x:v>
      </x:c>
      <x:c r="E39" s="242" t="str">
        <x:v>User-approved presentation template</x:v>
      </x:c>
      <x:c r="F39" s="15"/>
      <x:c r="G39" s="15"/>
      <x:c r="H39" s="15"/>
    </x:row>
    <x:row r="40" ht="90" customHeight="1">
      <x:c r="A40" s="242" t="str">
        <x:v>R01</x:v>
      </x:c>
      <x:c r="B40" s="242" t="str">
        <x:v>Association for Project Management: What is a business case?</x:v>
      </x:c>
      <x:c r="C40" s="242" t="str">
        <x:v>External professional context</x:v>
      </x:c>
      <x:c r="D40" s="242" t="str">
        <x:v>Used for concise context on business-case justification and continuing ownership, not to replace the supplied structure.</x:v>
      </x:c>
      <x:c r="E40" s="242" t="str">
        <x:v>https://www.apm.org.uk/resources/what-is-project-management/what-is-a-business-case/</x:v>
      </x:c>
      <x:c r="F40" s="15"/>
      <x:c r="G40" s="15"/>
      <x:c r="H40" s="15"/>
    </x:row>
    <x:row r="41" ht="90" customHeight="1">
      <x:c r="A41" s="242" t="str">
        <x:v>R02</x:v>
      </x:c>
      <x:c r="B41" s="242" t="str">
        <x:v>Association for Project Management: What is change control?</x:v>
      </x:c>
      <x:c r="C41" s="242" t="str">
        <x:v>External professional context</x:v>
      </x:c>
      <x:c r="D41" s="242" t="str">
        <x:v>Used for concise context on capturing, evaluating, deciding and controlling changes.</x:v>
      </x:c>
      <x:c r="E41" s="242" t="str">
        <x:v>https://www.apm.org.uk/resources/what-is-project-management/what-is-change-control/</x:v>
      </x:c>
      <x:c r="F41" s="15"/>
      <x:c r="G41" s="15"/>
      <x:c r="H41" s="15"/>
    </x:row>
    <x:row r="42" ht="90" customHeight="1">
      <x:c r="A42" s="242" t="str">
        <x:v>R03</x:v>
      </x:c>
      <x:c r="B42" s="242" t="str">
        <x:v>US Government Accountability Office: Schedule Assessment Guide, GAO-16-89G</x:v>
      </x:c>
      <x:c r="C42" s="242" t="str">
        <x:v>External scheduling context, 2015</x:v>
      </x:c>
      <x:c r="D42" s="242" t="str">
        <x:v>Used for concise context on schedule logic, baseline integrity and credibility. Worked calculations are original teaching examples.</x:v>
      </x:c>
      <x:c r="E42" s="242" t="str">
        <x:v>https://www.gao.gov/products/gao-16-89g</x:v>
      </x:c>
      <x:c r="F42" s="15"/>
      <x:c r="G42" s="15"/>
      <x:c r="H42" s="15"/>
    </x:row>
    <x:row r="43" ht="21" customHeight="1">
      <x:c r="A43" s="15"/>
      <x:c r="B43" s="15"/>
      <x:c r="C43" s="15"/>
      <x:c r="D43" s="15"/>
      <x:c r="E43" s="15"/>
      <x:c r="F43" s="15"/>
      <x:c r="G43" s="15"/>
      <x:c r="H43" s="15"/>
    </x:row>
    <x:row r="44" ht="21" customHeight="1">
      <x:c r="A44" s="15"/>
      <x:c r="B44" s="15"/>
      <x:c r="C44" s="15"/>
      <x:c r="D44" s="15"/>
      <x:c r="E44" s="15"/>
      <x:c r="F44" s="15"/>
      <x:c r="G44" s="15"/>
      <x:c r="H44" s="15"/>
    </x:row>
    <x:row r="45" ht="21" customHeight="1">
      <x:c r="A45" s="15"/>
      <x:c r="B45" s="15"/>
      <x:c r="C45" s="15"/>
      <x:c r="D45" s="15"/>
      <x:c r="E45" s="15"/>
      <x:c r="F45" s="15"/>
      <x:c r="G45" s="15"/>
      <x:c r="H45" s="15"/>
    </x:row>
    <x:row r="46" ht="21" customHeight="1">
      <x:c r="A46" s="15"/>
      <x:c r="B46" s="15"/>
      <x:c r="C46" s="15"/>
      <x:c r="D46" s="15"/>
      <x:c r="E46" s="15"/>
      <x:c r="F46" s="15"/>
      <x:c r="G46" s="15"/>
      <x:c r="H46" s="15"/>
    </x:row>
    <x:row r="47" ht="21" customHeight="1">
      <x:c r="A47" s="15"/>
      <x:c r="B47" s="15"/>
      <x:c r="C47" s="15"/>
      <x:c r="D47" s="15"/>
      <x:c r="E47" s="15"/>
      <x:c r="F47" s="15"/>
      <x:c r="G47" s="15"/>
      <x:c r="H47" s="15"/>
    </x:row>
    <x:row r="48" ht="21" customHeight="1">
      <x:c r="A48" s="15"/>
      <x:c r="B48" s="15"/>
      <x:c r="C48" s="15"/>
      <x:c r="D48" s="15"/>
      <x:c r="E48" s="15"/>
      <x:c r="F48" s="15"/>
      <x:c r="G48" s="15"/>
      <x:c r="H48" s="15"/>
    </x:row>
    <x:row r="49" ht="21" customHeight="1">
      <x:c r="A49" s="15"/>
      <x:c r="B49" s="15"/>
      <x:c r="C49" s="15"/>
      <x:c r="D49" s="15"/>
      <x:c r="E49" s="15"/>
      <x:c r="F49" s="15"/>
      <x:c r="G49" s="15"/>
      <x:c r="H49" s="15"/>
    </x:row>
    <x:row r="50" ht="21" customHeight="1">
      <x:c r="A50" s="15"/>
      <x:c r="B50" s="15"/>
      <x:c r="C50" s="15"/>
      <x:c r="D50" s="15"/>
      <x:c r="E50" s="15"/>
      <x:c r="F50" s="15"/>
      <x:c r="G50" s="15"/>
      <x:c r="H50" s="15"/>
    </x:row>
    <x:row r="51" ht="21" customHeight="1">
      <x:c r="A51" s="15"/>
      <x:c r="B51" s="15"/>
      <x:c r="C51" s="15"/>
      <x:c r="D51" s="15"/>
      <x:c r="E51" s="15"/>
      <x:c r="F51" s="15"/>
      <x:c r="G51" s="15"/>
      <x:c r="H51" s="15"/>
    </x:row>
    <x:row r="52" ht="21" customHeight="1">
      <x:c r="A52" s="15"/>
      <x:c r="B52" s="15"/>
      <x:c r="C52" s="15"/>
      <x:c r="D52" s="15"/>
      <x:c r="E52" s="15"/>
      <x:c r="F52" s="15"/>
      <x:c r="G52" s="15"/>
      <x:c r="H52" s="15"/>
    </x:row>
    <x:row r="53" ht="21" customHeight="1">
      <x:c r="A53" s="15"/>
      <x:c r="B53" s="15"/>
      <x:c r="C53" s="15"/>
      <x:c r="D53" s="15"/>
      <x:c r="E53" s="15"/>
      <x:c r="F53" s="15"/>
      <x:c r="G53" s="15"/>
      <x:c r="H53" s="15"/>
    </x:row>
    <x:row r="54" ht="21" customHeight="1">
      <x:c r="A54" s="15"/>
      <x:c r="B54" s="15"/>
      <x:c r="C54" s="15"/>
      <x:c r="D54" s="15"/>
      <x:c r="E54" s="15"/>
      <x:c r="F54" s="15"/>
      <x:c r="G54" s="15"/>
      <x:c r="H54" s="15"/>
    </x:row>
    <x:row r="55" ht="21" customHeight="1">
      <x:c r="A55" s="15"/>
      <x:c r="B55" s="15"/>
      <x:c r="C55" s="15"/>
      <x:c r="D55" s="15"/>
      <x:c r="E55" s="15"/>
      <x:c r="F55" s="15"/>
      <x:c r="G55" s="15"/>
      <x:c r="H55" s="15"/>
    </x:row>
    <x:row r="56" ht="21" customHeight="1">
      <x:c r="A56" s="15"/>
      <x:c r="B56" s="15"/>
      <x:c r="C56" s="15"/>
      <x:c r="D56" s="15"/>
      <x:c r="E56" s="15"/>
      <x:c r="F56" s="15"/>
      <x:c r="G56" s="15"/>
      <x:c r="H56" s="15"/>
    </x:row>
    <x:row r="57" ht="21" customHeight="1">
      <x:c r="A57" s="15"/>
      <x:c r="B57" s="15"/>
      <x:c r="C57" s="15"/>
      <x:c r="D57" s="15"/>
      <x:c r="E57" s="15"/>
      <x:c r="F57" s="15"/>
      <x:c r="G57" s="15"/>
      <x:c r="H57" s="15"/>
    </x:row>
    <x:row r="58" ht="21" customHeight="1">
      <x:c r="A58" s="15"/>
      <x:c r="B58" s="15"/>
      <x:c r="C58" s="15"/>
      <x:c r="D58" s="15"/>
      <x:c r="E58" s="15"/>
      <x:c r="F58" s="15"/>
      <x:c r="G58" s="15"/>
      <x:c r="H58" s="15"/>
    </x:row>
    <x:row r="59" ht="21" customHeight="1">
      <x:c r="A59" s="15"/>
      <x:c r="B59" s="15"/>
      <x:c r="C59" s="15"/>
      <x:c r="D59" s="15"/>
      <x:c r="E59" s="15"/>
      <x:c r="F59" s="15"/>
      <x:c r="G59" s="15"/>
      <x:c r="H59" s="15"/>
    </x:row>
    <x:row r="60" ht="21" customHeight="1">
      <x:c r="A60" s="15"/>
      <x:c r="B60" s="15"/>
      <x:c r="C60" s="15"/>
      <x:c r="D60" s="15"/>
      <x:c r="E60" s="15"/>
      <x:c r="F60" s="15"/>
      <x:c r="G60" s="15"/>
      <x:c r="H60" s="15"/>
    </x:row>
    <x:row r="61" ht="21" customHeight="1">
      <x:c r="A61" s="15"/>
      <x:c r="B61" s="15"/>
      <x:c r="C61" s="15"/>
      <x:c r="D61" s="15"/>
      <x:c r="E61" s="15"/>
      <x:c r="F61" s="15"/>
      <x:c r="G61" s="15"/>
      <x:c r="H61" s="15"/>
    </x:row>
    <x:row r="62" ht="21" customHeight="1">
      <x:c r="A62" s="15"/>
      <x:c r="B62" s="15"/>
      <x:c r="C62" s="15"/>
      <x:c r="D62" s="15"/>
      <x:c r="E62" s="15"/>
      <x:c r="F62" s="15"/>
      <x:c r="G62" s="15"/>
      <x:c r="H62" s="15"/>
    </x:row>
    <x:row r="63" ht="21" customHeight="1">
      <x:c r="A63" s="15"/>
      <x:c r="B63" s="15"/>
      <x:c r="C63" s="15"/>
      <x:c r="D63" s="15"/>
      <x:c r="E63" s="15"/>
      <x:c r="F63" s="15"/>
      <x:c r="G63" s="15"/>
      <x:c r="H63" s="15"/>
    </x:row>
    <x:row r="64" ht="21" customHeight="1">
      <x:c r="A64" s="15"/>
      <x:c r="B64" s="15"/>
      <x:c r="C64" s="15"/>
      <x:c r="D64" s="15"/>
      <x:c r="E64" s="15"/>
      <x:c r="F64" s="15"/>
      <x:c r="G64" s="15"/>
      <x:c r="H64" s="15"/>
    </x:row>
    <x:row r="65" ht="21" customHeight="1">
      <x:c r="A65" s="15"/>
      <x:c r="B65" s="15"/>
      <x:c r="C65" s="15"/>
      <x:c r="D65" s="15"/>
      <x:c r="E65" s="15"/>
      <x:c r="F65" s="15"/>
      <x:c r="G65" s="15"/>
      <x:c r="H65" s="15"/>
    </x:row>
    <x:row r="66" ht="21" customHeight="1">
      <x:c r="A66" s="15"/>
      <x:c r="B66" s="15"/>
      <x:c r="C66" s="15"/>
      <x:c r="D66" s="15"/>
      <x:c r="E66" s="15"/>
      <x:c r="F66" s="15"/>
      <x:c r="G66" s="15"/>
      <x:c r="H66" s="15"/>
    </x:row>
    <x:row r="67" ht="21" customHeight="1">
      <x:c r="A67" s="15"/>
      <x:c r="B67" s="15"/>
      <x:c r="C67" s="15"/>
      <x:c r="D67" s="15"/>
      <x:c r="E67" s="15"/>
      <x:c r="F67" s="15"/>
      <x:c r="G67" s="15"/>
      <x:c r="H67" s="15"/>
    </x:row>
    <x:row r="68" ht="21" customHeight="1">
      <x:c r="A68" s="15"/>
      <x:c r="B68" s="15"/>
      <x:c r="C68" s="15"/>
      <x:c r="D68" s="15"/>
      <x:c r="E68" s="15"/>
      <x:c r="F68" s="15"/>
      <x:c r="G68" s="15"/>
      <x:c r="H68" s="15"/>
    </x:row>
    <x:row r="69" ht="21" customHeight="1">
      <x:c r="A69" s="15"/>
      <x:c r="B69" s="15"/>
      <x:c r="C69" s="15"/>
      <x:c r="D69" s="15"/>
      <x:c r="E69" s="15"/>
      <x:c r="F69" s="15"/>
      <x:c r="G69" s="15"/>
      <x:c r="H69" s="15"/>
    </x:row>
    <x:row r="70" ht="21" customHeight="1">
      <x:c r="A70" s="15"/>
      <x:c r="B70" s="15"/>
      <x:c r="C70" s="15"/>
      <x:c r="D70" s="15"/>
      <x:c r="E70" s="15"/>
      <x:c r="F70" s="15"/>
      <x:c r="G70" s="15"/>
      <x:c r="H70" s="15"/>
    </x:row>
    <x:row r="71" ht="21" customHeight="1">
      <x:c r="A71" s="15"/>
      <x:c r="B71" s="15"/>
      <x:c r="C71" s="15"/>
      <x:c r="D71" s="15"/>
      <x:c r="E71" s="15"/>
      <x:c r="F71" s="15"/>
      <x:c r="G71" s="15"/>
      <x:c r="H71" s="15"/>
    </x:row>
    <x:row r="72" ht="21" customHeight="1">
      <x:c r="A72" s="15"/>
      <x:c r="B72" s="15"/>
      <x:c r="C72" s="15"/>
      <x:c r="D72" s="15"/>
      <x:c r="E72" s="15"/>
      <x:c r="F72" s="15"/>
      <x:c r="G72" s="15"/>
      <x:c r="H72" s="15"/>
    </x:row>
    <x:row r="73" ht="21" customHeight="1">
      <x:c r="A73" s="15"/>
      <x:c r="B73" s="15"/>
      <x:c r="C73" s="15"/>
      <x:c r="D73" s="15"/>
      <x:c r="E73" s="15"/>
      <x:c r="F73" s="15"/>
      <x:c r="G73" s="15"/>
      <x:c r="H73" s="15"/>
    </x:row>
    <x:row r="74" ht="21" customHeight="1">
      <x:c r="A74" s="15"/>
      <x:c r="B74" s="15"/>
      <x:c r="C74" s="15"/>
      <x:c r="D74" s="15"/>
      <x:c r="E74" s="15"/>
      <x:c r="F74" s="15"/>
      <x:c r="G74" s="15"/>
      <x:c r="H74" s="15"/>
    </x:row>
    <x:row r="75" ht="21" customHeight="1">
      <x:c r="A75" s="15"/>
      <x:c r="B75" s="15"/>
      <x:c r="C75" s="15"/>
      <x:c r="D75" s="15"/>
      <x:c r="E75" s="15"/>
      <x:c r="F75" s="15"/>
      <x:c r="G75" s="15"/>
      <x:c r="H75" s="15"/>
    </x:row>
  </x:sheetData>
  <x:mergeCells>
    <x:mergeCell ref="A1:H3"/>
    <x:mergeCell ref="A4:H4"/>
    <x:mergeCell ref="A5:D5"/>
    <x:mergeCell ref="E5:H5"/>
    <x:mergeCell ref="A6:H6"/>
  </x:mergeCells>
  <x:pageMargins left="0.7" right="0.7" top="0.75" bottom="0.75" header="0.3" footer="0.3"/>
</x:worksheet>
</file>

<file path=xl/worksheets/sheet7.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34"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06 | DEFINITIONS AND CONTROL LISTS</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76" t="str">
        <x:v>Risk category threshold</x:v>
      </x:c>
      <x:c r="B4" s="76" t="str">
        <x:v>Value</x:v>
      </x:c>
      <x:c r="C4" s="28"/>
      <x:c r="D4" s="28"/>
      <x:c r="E4" s="28"/>
      <x:c r="F4" s="28"/>
      <x:c r="G4" s="28"/>
      <x:c r="H4" s="28"/>
      <x:c r="I4" s="28"/>
      <x:c r="J4" s="28"/>
      <x:c r="K4" s="28"/>
      <x:c r="L4" s="28"/>
    </x:row>
    <x:row r="5" ht="21" customHeight="1">
      <x:c r="A5" s="35" t="str">
        <x:v>Low maximum score</x:v>
      </x:c>
      <x:c r="B5" s="121" t="n">
        <x:v>3</x:v>
      </x:c>
      <x:c r="C5" s="35"/>
      <x:c r="D5" s="35"/>
      <x:c r="E5" s="35"/>
      <x:c r="F5" s="35"/>
      <x:c r="G5" s="41" t="str">
        <x:f>IFERROR(HYPERLINK("#'04 Tool Index'!A1","OPEN TOOL INDEX"),"OPEN TOOL INDEX")</x:f>
        <x:v>OPEN TOOL INDEX</x:v>
      </x:c>
      <x:c r="H5" s="41"/>
      <x:c r="I5" s="41"/>
      <x:c r="J5" s="41"/>
      <x:c r="K5" s="41"/>
      <x:c r="L5" s="41"/>
    </x:row>
    <x:row r="6" ht="30" customHeight="1">
      <x:c r="A6" s="46" t="str">
        <x:v>Moderate maximum score</x:v>
      </x:c>
      <x:c r="B6" s="122" t="n">
        <x:v>6</x:v>
      </x:c>
      <x:c r="C6" s="46"/>
      <x:c r="D6" s="46"/>
      <x:c r="E6" s="46"/>
      <x:c r="F6" s="46"/>
      <x:c r="G6" s="46"/>
      <x:c r="H6" s="46"/>
      <x:c r="I6" s="46"/>
      <x:c r="J6" s="46"/>
      <x:c r="K6" s="46"/>
      <x:c r="L6" s="46"/>
    </x:row>
    <x:row r="7" ht="21" customHeight="1">
      <x:c r="A7" s="15" t="str">
        <x:v>High maximum score</x:v>
      </x:c>
      <x:c r="B7" s="32" t="n">
        <x:v>12</x:v>
      </x:c>
      <x:c r="C7" s="15"/>
      <x:c r="D7" s="15"/>
      <x:c r="E7" s="15"/>
      <x:c r="F7" s="15"/>
      <x:c r="G7" s="15"/>
      <x:c r="H7" s="15"/>
      <x:c r="I7" s="15"/>
      <x:c r="J7" s="15"/>
      <x:c r="K7" s="15"/>
      <x:c r="L7" s="15"/>
    </x:row>
    <x:row r="8" ht="21" customHeight="1">
      <x:c r="A8" s="15" t="str">
        <x:v>Minimum valid rating</x:v>
      </x:c>
      <x:c r="B8" s="32" t="n">
        <x:v>1</x:v>
      </x:c>
      <x:c r="C8" s="15"/>
      <x:c r="D8" s="15"/>
      <x:c r="E8" s="15"/>
      <x:c r="F8" s="15"/>
      <x:c r="G8" s="15"/>
      <x:c r="H8" s="15"/>
      <x:c r="I8" s="15"/>
      <x:c r="J8" s="15"/>
      <x:c r="K8" s="15"/>
      <x:c r="L8" s="15"/>
    </x:row>
    <x:row r="9" ht="21" customHeight="1">
      <x:c r="A9" s="15" t="str">
        <x:v>Maximum valid rating</x:v>
      </x:c>
      <x:c r="B9" s="32" t="n">
        <x:v>5</x:v>
      </x:c>
      <x:c r="C9" s="15"/>
      <x:c r="D9" s="15"/>
      <x:c r="E9" s="15"/>
      <x:c r="F9" s="15"/>
      <x:c r="G9" s="15"/>
      <x:c r="H9" s="15"/>
      <x:c r="I9" s="15"/>
      <x:c r="J9" s="15"/>
      <x:c r="K9" s="15"/>
      <x:c r="L9" s="15"/>
    </x:row>
    <x:row r="10" ht="21" customHeight="1">
      <x:c r="A10" s="15" t="str">
        <x:v>Due-soon window (days)</x:v>
      </x:c>
      <x:c r="B10" s="32" t="n">
        <x:v>7</x:v>
      </x:c>
      <x:c r="C10" s="15"/>
      <x:c r="D10" s="15"/>
      <x:c r="E10" s="15"/>
      <x:c r="F10" s="15"/>
      <x:c r="G10" s="15"/>
      <x:c r="H10" s="15"/>
      <x:c r="I10" s="15"/>
      <x:c r="J10" s="15"/>
      <x:c r="K10" s="15"/>
      <x:c r="L10" s="15"/>
    </x:row>
    <x:row r="11" ht="21" customHeight="1">
      <x:c r="A11" s="15" t="str">
        <x:v>Weekly chart interval (days)</x:v>
      </x:c>
      <x:c r="B11" s="32" t="n">
        <x:v>7</x:v>
      </x:c>
      <x:c r="C11" s="15"/>
      <x:c r="D11" s="15"/>
      <x:c r="E11" s="15"/>
      <x:c r="F11" s="15"/>
      <x:c r="G11" s="15"/>
      <x:c r="H11" s="15"/>
      <x:c r="I11" s="15"/>
      <x:c r="J11" s="15"/>
      <x:c r="K11" s="15"/>
      <x:c r="L11" s="15"/>
    </x:row>
    <x:row r="12" ht="21" customHeight="1">
      <x:c r="A12" s="15"/>
      <x:c r="B12" s="15"/>
      <x:c r="C12" s="15"/>
      <x:c r="D12" s="15"/>
      <x:c r="E12" s="15"/>
      <x:c r="F12" s="15"/>
      <x:c r="G12" s="15"/>
      <x:c r="H12" s="15"/>
      <x:c r="I12" s="15"/>
      <x:c r="J12" s="15"/>
      <x:c r="K12" s="15"/>
      <x:c r="L12" s="15"/>
    </x:row>
    <x:row r="13" ht="21" customHeight="1">
      <x:c r="A13" s="15"/>
      <x:c r="B13" s="15"/>
      <x:c r="C13" s="15"/>
      <x:c r="D13" s="15"/>
      <x:c r="E13" s="15"/>
      <x:c r="F13" s="15"/>
      <x:c r="G13" s="15"/>
      <x:c r="H13" s="15"/>
      <x:c r="I13" s="15"/>
      <x:c r="J13" s="15"/>
      <x:c r="K13" s="15"/>
      <x:c r="L13" s="15"/>
    </x:row>
    <x:row r="14" ht="21" customHeight="1">
      <x:c r="A14" s="15"/>
      <x:c r="B14" s="15"/>
      <x:c r="C14" s="15"/>
      <x:c r="D14" s="15"/>
      <x:c r="E14" s="15"/>
      <x:c r="F14" s="15"/>
      <x:c r="G14" s="15"/>
      <x:c r="H14" s="15"/>
      <x:c r="I14" s="15"/>
      <x:c r="J14" s="15"/>
      <x:c r="K14" s="15"/>
      <x:c r="L14" s="15"/>
    </x:row>
    <x:row r="15" ht="21" customHeight="1">
      <x:c r="A15" s="74" t="str">
        <x:v>Rating</x:v>
      </x:c>
      <x:c r="B15" s="74" t="str">
        <x:v>Impact label</x:v>
      </x:c>
      <x:c r="C15" s="74" t="str">
        <x:v>Likelihood label</x:v>
      </x:c>
      <x:c r="D15" s="74" t="str">
        <x:v>Use</x:v>
      </x:c>
      <x:c r="E15" s="15"/>
      <x:c r="F15" s="15"/>
      <x:c r="G15" s="15"/>
      <x:c r="H15" s="15"/>
      <x:c r="I15" s="15"/>
      <x:c r="J15" s="15"/>
      <x:c r="K15" s="15"/>
      <x:c r="L15" s="15"/>
    </x:row>
    <x:row r="16" ht="21" customHeight="1">
      <x:c r="A16" s="15" t="n">
        <x:v>1</x:v>
      </x:c>
      <x:c r="B16" s="15" t="str">
        <x:v>Negligible</x:v>
      </x:c>
      <x:c r="C16" s="15" t="str">
        <x:v>Rare</x:v>
      </x:c>
      <x:c r="D16" s="15" t="str">
        <x:v>Contextualise before rating</x:v>
      </x:c>
      <x:c r="E16" s="15"/>
      <x:c r="F16" s="15"/>
      <x:c r="G16" s="15"/>
      <x:c r="H16" s="15"/>
      <x:c r="I16" s="15"/>
      <x:c r="J16" s="15"/>
      <x:c r="K16" s="15"/>
      <x:c r="L16" s="15"/>
    </x:row>
    <x:row r="17" ht="21" customHeight="1">
      <x:c r="A17" s="15" t="n">
        <x:v>2</x:v>
      </x:c>
      <x:c r="B17" s="15" t="str">
        <x:v>Minor</x:v>
      </x:c>
      <x:c r="C17" s="15" t="str">
        <x:v>Unlikely</x:v>
      </x:c>
      <x:c r="D17" s="15" t="str">
        <x:v>Ordinal judgement, not probability</x:v>
      </x:c>
      <x:c r="E17" s="15"/>
      <x:c r="F17" s="15"/>
      <x:c r="G17" s="15"/>
      <x:c r="H17" s="15"/>
      <x:c r="I17" s="15"/>
      <x:c r="J17" s="15"/>
      <x:c r="K17" s="15"/>
      <x:c r="L17" s="15"/>
    </x:row>
    <x:row r="18" ht="21" customHeight="1">
      <x:c r="A18" s="15" t="n">
        <x:v>3</x:v>
      </x:c>
      <x:c r="B18" s="15" t="str">
        <x:v>Moderate</x:v>
      </x:c>
      <x:c r="C18" s="15" t="str">
        <x:v>Possible</x:v>
      </x:c>
      <x:c r="D18" s="15" t="str">
        <x:v>Use evidence and qualified judgement</x:v>
      </x:c>
      <x:c r="E18" s="15"/>
      <x:c r="F18" s="15"/>
      <x:c r="G18" s="15"/>
      <x:c r="H18" s="15"/>
      <x:c r="I18" s="15"/>
      <x:c r="J18" s="15"/>
      <x:c r="K18" s="15"/>
      <x:c r="L18" s="15"/>
    </x:row>
    <x:row r="19" ht="21" customHeight="1">
      <x:c r="A19" s="15" t="n">
        <x:v>4</x:v>
      </x:c>
      <x:c r="B19" s="15" t="str">
        <x:v>Major</x:v>
      </x:c>
      <x:c r="C19" s="15" t="str">
        <x:v>Likely</x:v>
      </x:c>
      <x:c r="D19" s="15" t="str">
        <x:v>Review severe consequences separately</x:v>
      </x:c>
      <x:c r="E19" s="15"/>
      <x:c r="F19" s="15"/>
      <x:c r="G19" s="15"/>
      <x:c r="H19" s="15"/>
      <x:c r="I19" s="15"/>
      <x:c r="J19" s="15"/>
      <x:c r="K19" s="15"/>
      <x:c r="L19" s="15"/>
    </x:row>
    <x:row r="20" ht="21" customHeight="1">
      <x:c r="A20" s="15" t="n">
        <x:v>5</x:v>
      </x:c>
      <x:c r="B20" s="15" t="str">
        <x:v>Catastrophic</x:v>
      </x:c>
      <x:c r="C20" s="15" t="str">
        <x:v>Almost Certain</x:v>
      </x:c>
      <x:c r="D20" s="15" t="str">
        <x:v>Mandatory safeguards can override score</x:v>
      </x:c>
      <x:c r="E20" s="15"/>
      <x:c r="F20" s="15"/>
      <x:c r="G20" s="15"/>
      <x:c r="H20" s="15"/>
      <x:c r="I20" s="15"/>
      <x:c r="J20" s="15"/>
      <x:c r="K20" s="15"/>
      <x:c r="L20" s="15"/>
    </x:row>
    <x:row r="21" ht="21" customHeight="1">
      <x:c r="A21" s="15"/>
      <x:c r="B21" s="15"/>
      <x:c r="C21" s="15"/>
      <x:c r="D21" s="15"/>
      <x:c r="E21" s="15"/>
      <x:c r="F21" s="15"/>
      <x:c r="G21" s="15"/>
      <x:c r="H21" s="15"/>
      <x:c r="I21" s="15"/>
      <x:c r="J21" s="15"/>
      <x:c r="K21" s="15"/>
      <x:c r="L21" s="15"/>
    </x:row>
    <x:row r="22" ht="21" customHeight="1">
      <x:c r="A22" s="15"/>
      <x:c r="B22" s="15"/>
      <x:c r="C22" s="15"/>
      <x:c r="D22" s="15"/>
      <x:c r="E22" s="15"/>
      <x:c r="F22" s="15"/>
      <x:c r="G22" s="15"/>
      <x:c r="H22" s="15"/>
      <x:c r="I22" s="15"/>
      <x:c r="J22" s="15"/>
      <x:c r="K22" s="15"/>
      <x:c r="L22" s="15"/>
    </x:row>
    <x:row r="23" ht="21" customHeight="1">
      <x:c r="A23" s="115" t="str">
        <x:v>SOURCE MATRIX | The supplied training slide 44 uses Low, Moderate, High and Extreme. With valid integer impact and likelihood ratings 1-5, products 1-3 are Low, 4-6 Moderate, 8-12 High and 15-25 Extreme. The gaps are products that cannot occur. A score is not an expected loss or a failure probability.</x:v>
      </x:c>
      <x:c r="B23" s="115"/>
      <x:c r="C23" s="115"/>
      <x:c r="D23" s="115"/>
      <x:c r="E23" s="115"/>
      <x:c r="F23" s="115"/>
      <x:c r="G23" s="115"/>
      <x:c r="H23" s="115"/>
      <x:c r="I23" s="115"/>
      <x:c r="J23" s="115"/>
      <x:c r="K23" s="115"/>
      <x:c r="L23" s="115"/>
    </x:row>
    <x:row r="24" ht="21" customHeight="1">
      <x:c r="A24" s="115"/>
      <x:c r="B24" s="115"/>
      <x:c r="C24" s="115"/>
      <x:c r="D24" s="115"/>
      <x:c r="E24" s="115"/>
      <x:c r="F24" s="115"/>
      <x:c r="G24" s="115"/>
      <x:c r="H24" s="115"/>
      <x:c r="I24" s="115"/>
      <x:c r="J24" s="115"/>
      <x:c r="K24" s="115"/>
      <x:c r="L24" s="115"/>
    </x:row>
    <x:row r="25" ht="21" customHeight="1">
      <x:c r="A25" s="115"/>
      <x:c r="B25" s="115"/>
      <x:c r="C25" s="115"/>
      <x:c r="D25" s="115"/>
      <x:c r="E25" s="115"/>
      <x:c r="F25" s="115"/>
      <x:c r="G25" s="115"/>
      <x:c r="H25" s="115"/>
      <x:c r="I25" s="115"/>
      <x:c r="J25" s="115"/>
      <x:c r="K25" s="115"/>
      <x:c r="L25" s="115"/>
    </x:row>
    <x:row r="26" ht="21" customHeight="1">
      <x:c r="A26" s="115"/>
      <x:c r="B26" s="115"/>
      <x:c r="C26" s="115"/>
      <x:c r="D26" s="115"/>
      <x:c r="E26" s="115"/>
      <x:c r="F26" s="115"/>
      <x:c r="G26" s="115"/>
      <x:c r="H26" s="115"/>
      <x:c r="I26" s="115"/>
      <x:c r="J26" s="115"/>
      <x:c r="K26" s="115"/>
      <x:c r="L26" s="115"/>
    </x:row>
    <x:row r="27" ht="21" customHeight="1">
      <x:c r="A27" s="15"/>
      <x:c r="B27" s="15"/>
      <x:c r="C27" s="15"/>
      <x:c r="D27" s="15"/>
      <x:c r="E27" s="15"/>
      <x:c r="F27" s="15"/>
      <x:c r="G27" s="15"/>
      <x:c r="H27" s="15"/>
      <x:c r="I27" s="15"/>
      <x:c r="J27" s="15"/>
      <x:c r="K27" s="15"/>
      <x:c r="L27" s="15"/>
    </x:row>
    <x:row r="28" ht="21" customHeight="1">
      <x:c r="A28" s="132" t="str">
        <x:v>DATA CONVENTIONS | Date fields are real Excel dates. Percentages are decimals: 0.85 displays as 85%. An empty input means not supplied; enter 0 only when zero is the correct observation. No automatic overall Green rating is produced.</x:v>
      </x:c>
      <x:c r="B28" s="132"/>
      <x:c r="C28" s="132"/>
      <x:c r="D28" s="132"/>
      <x:c r="E28" s="132"/>
      <x:c r="F28" s="132"/>
      <x:c r="G28" s="132"/>
      <x:c r="H28" s="132"/>
      <x:c r="I28" s="132"/>
      <x:c r="J28" s="132"/>
      <x:c r="K28" s="132"/>
      <x:c r="L28" s="132"/>
    </x:row>
    <x:row r="29" ht="21" customHeight="1">
      <x:c r="A29" s="132"/>
      <x:c r="B29" s="132"/>
      <x:c r="C29" s="132"/>
      <x:c r="D29" s="132"/>
      <x:c r="E29" s="132"/>
      <x:c r="F29" s="132"/>
      <x:c r="G29" s="132"/>
      <x:c r="H29" s="132"/>
      <x:c r="I29" s="132"/>
      <x:c r="J29" s="132"/>
      <x:c r="K29" s="132"/>
      <x:c r="L29" s="132"/>
    </x:row>
    <x:row r="30" ht="21" customHeight="1">
      <x:c r="A30" s="132"/>
      <x:c r="B30" s="132"/>
      <x:c r="C30" s="132"/>
      <x:c r="D30" s="132"/>
      <x:c r="E30" s="132"/>
      <x:c r="F30" s="132"/>
      <x:c r="G30" s="132"/>
      <x:c r="H30" s="132"/>
      <x:c r="I30" s="132"/>
      <x:c r="J30" s="132"/>
      <x:c r="K30" s="132"/>
      <x:c r="L30" s="132"/>
    </x:row>
    <x:row r="31" ht="21" customHeight="1">
      <x:c r="A31" s="132"/>
      <x:c r="B31" s="132"/>
      <x:c r="C31" s="132"/>
      <x:c r="D31" s="132"/>
      <x:c r="E31" s="132"/>
      <x:c r="F31" s="132"/>
      <x:c r="G31" s="132"/>
      <x:c r="H31" s="132"/>
      <x:c r="I31" s="132"/>
      <x:c r="J31" s="132"/>
      <x:c r="K31" s="132"/>
      <x:c r="L31" s="132"/>
    </x:row>
    <x:row r="32" ht="21" customHeight="1">
      <x:c r="A32" s="15"/>
      <x:c r="B32" s="15"/>
      <x:c r="C32" s="15"/>
      <x:c r="D32" s="15"/>
      <x:c r="E32" s="15"/>
      <x:c r="F32" s="15"/>
      <x:c r="G32" s="15"/>
      <x:c r="H32" s="15"/>
      <x:c r="I32" s="15"/>
      <x:c r="J32" s="15"/>
      <x:c r="K32" s="15"/>
      <x:c r="L32" s="15"/>
    </x:row>
    <x:row r="33" ht="21" customHeight="1">
      <x:c r="A33" s="115" t="str">
        <x:v>COST CONVENTION | Forecast at completion = actual recognised cost + unpaid committed cost not already in actuals + other uncommitted estimate to complete. Include each amount once. Finance confirms the applicable accounting treatment.</x:v>
      </x:c>
      <x:c r="B33" s="115"/>
      <x:c r="C33" s="115"/>
      <x:c r="D33" s="115"/>
      <x:c r="E33" s="115"/>
      <x:c r="F33" s="115"/>
      <x:c r="G33" s="115"/>
      <x:c r="H33" s="115"/>
      <x:c r="I33" s="115"/>
      <x:c r="J33" s="115"/>
      <x:c r="K33" s="115"/>
      <x:c r="L33" s="115"/>
    </x:row>
    <x:row r="34" ht="21" customHeight="1">
      <x:c r="A34" s="115"/>
      <x:c r="B34" s="115"/>
      <x:c r="C34" s="115"/>
      <x:c r="D34" s="115"/>
      <x:c r="E34" s="115"/>
      <x:c r="F34" s="115"/>
      <x:c r="G34" s="115"/>
      <x:c r="H34" s="115"/>
      <x:c r="I34" s="115"/>
      <x:c r="J34" s="115"/>
      <x:c r="K34" s="115"/>
      <x:c r="L34" s="115"/>
    </x:row>
    <x:row r="35" ht="21" customHeight="1">
      <x:c r="A35" s="115"/>
      <x:c r="B35" s="115"/>
      <x:c r="C35" s="115"/>
      <x:c r="D35" s="115"/>
      <x:c r="E35" s="115"/>
      <x:c r="F35" s="115"/>
      <x:c r="G35" s="115"/>
      <x:c r="H35" s="115"/>
      <x:c r="I35" s="115"/>
      <x:c r="J35" s="115"/>
      <x:c r="K35" s="115"/>
      <x:c r="L35" s="115"/>
    </x:row>
    <x:row r="36" ht="21" customHeight="1">
      <x:c r="A36" s="115"/>
      <x:c r="B36" s="115"/>
      <x:c r="C36" s="115"/>
      <x:c r="D36" s="115"/>
      <x:c r="E36" s="115"/>
      <x:c r="F36" s="115"/>
      <x:c r="G36" s="115"/>
      <x:c r="H36" s="115"/>
      <x:c r="I36" s="115"/>
      <x:c r="J36" s="115"/>
      <x:c r="K36" s="115"/>
      <x:c r="L36" s="115"/>
    </x:row>
    <x:row r="37" ht="21" customHeight="1">
      <x:c r="A37" s="15"/>
      <x:c r="B37" s="15"/>
      <x:c r="C37" s="15"/>
      <x:c r="D37" s="15"/>
      <x:c r="E37" s="15"/>
      <x:c r="F37" s="15"/>
      <x:c r="G37" s="15"/>
      <x:c r="H37" s="15"/>
      <x:c r="I37" s="15"/>
      <x:c r="J37" s="15"/>
      <x:c r="K37" s="15"/>
      <x:c r="L37" s="15"/>
    </x:row>
    <x:row r="38" ht="21" customHeight="1">
      <x:c r="A38" s="115" t="str">
        <x:v>SOURCE CONTROL | S03 slide 44 and S11 supply risk labels/fields. Formulas, integrity checks, residual assessment, example values and dashboard architecture are HR Delivery developments. Source numbering variations are documented in 05 Source Map.</x:v>
      </x:c>
      <x:c r="B38" s="115"/>
      <x:c r="C38" s="115"/>
      <x:c r="D38" s="115"/>
      <x:c r="E38" s="115"/>
      <x:c r="F38" s="115"/>
      <x:c r="G38" s="115"/>
      <x:c r="H38" s="115"/>
      <x:c r="I38" s="115"/>
      <x:c r="J38" s="115"/>
      <x:c r="K38" s="115"/>
      <x:c r="L38" s="115"/>
    </x:row>
    <x:row r="39" ht="21" customHeight="1">
      <x:c r="A39" s="115"/>
      <x:c r="B39" s="115"/>
      <x:c r="C39" s="115"/>
      <x:c r="D39" s="115"/>
      <x:c r="E39" s="115"/>
      <x:c r="F39" s="115"/>
      <x:c r="G39" s="115"/>
      <x:c r="H39" s="115"/>
      <x:c r="I39" s="115"/>
      <x:c r="J39" s="115"/>
      <x:c r="K39" s="115"/>
      <x:c r="L39" s="115"/>
    </x:row>
    <x:row r="40" ht="21" customHeight="1">
      <x:c r="A40" s="115"/>
      <x:c r="B40" s="115"/>
      <x:c r="C40" s="115"/>
      <x:c r="D40" s="115"/>
      <x:c r="E40" s="115"/>
      <x:c r="F40" s="115"/>
      <x:c r="G40" s="115"/>
      <x:c r="H40" s="115"/>
      <x:c r="I40" s="115"/>
      <x:c r="J40" s="115"/>
      <x:c r="K40" s="115"/>
      <x:c r="L40" s="115"/>
    </x:row>
    <x:row r="41" ht="21" customHeight="1">
      <x:c r="A41" s="115"/>
      <x:c r="B41" s="115"/>
      <x:c r="C41" s="115"/>
      <x:c r="D41" s="115"/>
      <x:c r="E41" s="115"/>
      <x:c r="F41" s="115"/>
      <x:c r="G41" s="115"/>
      <x:c r="H41" s="115"/>
      <x:c r="I41" s="115"/>
      <x:c r="J41" s="115"/>
      <x:c r="K41" s="115"/>
      <x:c r="L41" s="115"/>
    </x:row>
    <x:row r="42" ht="21" customHeight="1">
      <x:c r="A42" s="15"/>
      <x:c r="B42" s="15"/>
      <x:c r="C42" s="15"/>
      <x:c r="D42" s="15"/>
      <x:c r="E42" s="15"/>
      <x:c r="F42" s="15"/>
      <x:c r="G42" s="15"/>
      <x:c r="H42" s="15"/>
      <x:c r="I42" s="15"/>
      <x:c r="J42" s="15"/>
      <x:c r="K42" s="15"/>
      <x:c r="L42" s="15"/>
    </x:row>
    <x:row r="43" ht="21" customHeight="1">
      <x:c r="A43" s="15"/>
      <x:c r="B43" s="15"/>
      <x:c r="C43" s="15"/>
      <x:c r="D43" s="15"/>
      <x:c r="E43" s="15"/>
      <x:c r="F43" s="15"/>
      <x:c r="G43" s="15"/>
      <x:c r="H43" s="15"/>
      <x:c r="I43" s="15"/>
      <x:c r="J43" s="15"/>
      <x:c r="K43" s="15"/>
      <x:c r="L43" s="15"/>
    </x:row>
    <x:row r="44" ht="21" customHeight="1">
      <x:c r="A44" s="15"/>
      <x:c r="B44" s="15"/>
      <x:c r="C44" s="15"/>
      <x:c r="D44" s="15"/>
      <x:c r="E44" s="15"/>
      <x:c r="F44" s="15"/>
      <x:c r="G44" s="15"/>
      <x:c r="H44" s="15"/>
      <x:c r="I44" s="15"/>
      <x:c r="J44" s="15"/>
      <x:c r="K44" s="15"/>
      <x:c r="L44" s="15"/>
    </x:row>
    <x:row r="45" ht="21" customHeight="1">
      <x:c r="A45" s="15"/>
      <x:c r="B45" s="15"/>
      <x:c r="C45" s="15"/>
      <x:c r="D45" s="15"/>
      <x:c r="E45" s="15"/>
      <x:c r="F45" s="15"/>
      <x:c r="G45" s="15"/>
      <x:c r="H45" s="15"/>
      <x:c r="I45" s="15"/>
      <x:c r="J45" s="15"/>
      <x:c r="K45" s="15"/>
      <x:c r="L45" s="15"/>
    </x:row>
    <x:row r="46" ht="21" customHeight="1">
      <x:c r="A46" s="15"/>
      <x:c r="B46" s="15"/>
      <x:c r="C46" s="15"/>
      <x:c r="D46" s="15"/>
      <x:c r="E46" s="15"/>
      <x:c r="F46" s="15"/>
      <x:c r="G46" s="15"/>
      <x:c r="H46" s="15"/>
      <x:c r="I46" s="15"/>
      <x:c r="J46" s="15"/>
      <x:c r="K46" s="15"/>
      <x:c r="L46" s="15"/>
    </x:row>
    <x:row r="47" ht="21" customHeight="1">
      <x:c r="A47" s="15"/>
      <x:c r="B47" s="15"/>
      <x:c r="C47" s="15"/>
      <x:c r="D47" s="15"/>
      <x:c r="E47" s="15"/>
      <x:c r="F47" s="15"/>
      <x:c r="G47" s="15"/>
      <x:c r="H47" s="15"/>
      <x:c r="I47" s="15"/>
      <x:c r="J47" s="15"/>
      <x:c r="K47" s="15"/>
      <x:c r="L47" s="15"/>
    </x:row>
    <x:row r="48" ht="21" customHeight="1">
      <x:c r="A48" s="15"/>
      <x:c r="B48" s="15"/>
      <x:c r="C48" s="15"/>
      <x:c r="D48" s="15"/>
      <x:c r="E48" s="15"/>
      <x:c r="F48" s="15"/>
      <x:c r="G48" s="15"/>
      <x:c r="H48" s="15"/>
      <x:c r="I48" s="15"/>
      <x:c r="J48" s="15"/>
      <x:c r="K48" s="15"/>
      <x:c r="L48" s="15"/>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sheetData>
  <x:mergeCells>
    <x:mergeCell ref="A1:L3"/>
    <x:mergeCell ref="A23:L26"/>
    <x:mergeCell ref="A28:L31"/>
    <x:mergeCell ref="A33:L36"/>
    <x:mergeCell ref="A38:L41"/>
  </x:mergeCells>
  <x:pageMargins left="0.7" right="0.7" top="0.75" bottom="0.75" header="0.3" footer="0.3"/>
</x:worksheet>
</file>

<file path=xl/worksheets/sheet8.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A1 | Project brief</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Agree the initial purpose, boundaries and authority for the proposed project.</x:v>
      </x:c>
      <x:c r="B4" s="28"/>
      <x:c r="C4" s="28"/>
      <x:c r="D4" s="28"/>
      <x:c r="E4" s="28"/>
      <x:c r="F4" s="28"/>
      <x:c r="G4" s="28"/>
      <x:c r="H4" s="28"/>
      <x:c r="I4" s="28"/>
      <x:c r="J4" s="28"/>
      <x:c r="K4" s="28"/>
      <x:c r="L4" s="28"/>
    </x:row>
    <x:row r="5" ht="21" customHeight="1">
      <x:c r="A5" s="35" t="str">
        <x:v>01 | PROJECT INITIATION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Adapted from S04, A1; S03, slides 15-16.</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Purpose and strategic fit</x:v>
      </x:c>
      <x:c r="B9" s="58"/>
      <x:c r="C9" s="58"/>
      <x:c r="D9" s="58"/>
      <x:c r="E9" s="58"/>
      <x:c r="F9" s="58"/>
      <x:c r="G9" s="58"/>
      <x:c r="H9" s="58"/>
      <x:c r="I9" s="58"/>
      <x:c r="J9" s="58"/>
      <x:c r="K9" s="58"/>
      <x:c r="L9" s="58"/>
    </x:row>
    <x:row r="10" ht="28" customHeight="1">
      <x:c r="A10" s="28" t="str">
        <x:v>Describe the need, evidence and organisational priority.</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Objectives and success</x:v>
      </x:c>
      <x:c r="B15" s="58"/>
      <x:c r="C15" s="58"/>
      <x:c r="D15" s="58"/>
      <x:c r="E15" s="58"/>
      <x:c r="F15" s="58"/>
      <x:c r="G15" s="58"/>
      <x:c r="H15" s="58"/>
      <x:c r="I15" s="58"/>
      <x:c r="J15" s="58"/>
      <x:c r="K15" s="58"/>
      <x:c r="L15" s="58"/>
    </x:row>
    <x:row r="16" ht="28" customHeight="1">
      <x:c r="A16" s="28" t="str">
        <x:v>State the result, beneficiary and observable measure.</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Scope and exclusions</x:v>
      </x:c>
      <x:c r="B21" s="58"/>
      <x:c r="C21" s="58"/>
      <x:c r="D21" s="58"/>
      <x:c r="E21" s="58"/>
      <x:c r="F21" s="58"/>
      <x:c r="G21" s="58"/>
      <x:c r="H21" s="58"/>
      <x:c r="I21" s="58"/>
      <x:c r="J21" s="58"/>
      <x:c r="K21" s="58"/>
      <x:c r="L21" s="58"/>
    </x:row>
    <x:row r="22" ht="28" customHeight="1">
      <x:c r="A22" s="28" t="str">
        <x:v>Identify locations, people, outputs and what is not included.</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Outline case</x:v>
      </x:c>
      <x:c r="B27" s="58"/>
      <x:c r="C27" s="58"/>
      <x:c r="D27" s="58"/>
      <x:c r="E27" s="58"/>
      <x:c r="F27" s="58"/>
      <x:c r="G27" s="58"/>
      <x:c r="H27" s="58"/>
      <x:c r="I27" s="58"/>
      <x:c r="J27" s="58"/>
      <x:c r="K27" s="58"/>
      <x:c r="L27" s="58"/>
    </x:row>
    <x:row r="28" ht="28" customHeight="1">
      <x:c r="A28" s="28" t="str">
        <x:v>Summarise benefits, do-nothing implications, cost range and duration.</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Complexity and exposure</x:v>
      </x:c>
      <x:c r="B33" s="58"/>
      <x:c r="C33" s="58"/>
      <x:c r="D33" s="58"/>
      <x:c r="E33" s="58"/>
      <x:c r="F33" s="58"/>
      <x:c r="G33" s="58"/>
      <x:c r="H33" s="58"/>
      <x:c r="I33" s="58"/>
      <x:c r="J33" s="58"/>
      <x:c r="K33" s="58"/>
      <x:c r="L33" s="58"/>
    </x:row>
    <x:row r="34" ht="28" customHeight="1">
      <x:c r="A34" s="28" t="str">
        <x:v>Record stakeholder, contract and technical complexity; major risks and dependencies.</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Authority and next step</x:v>
      </x:c>
      <x:c r="B39" s="58"/>
      <x:c r="C39" s="58"/>
      <x:c r="D39" s="58"/>
      <x:c r="E39" s="58"/>
      <x:c r="F39" s="58"/>
      <x:c r="G39" s="58"/>
      <x:c r="H39" s="58"/>
      <x:c r="I39" s="58"/>
      <x:c r="J39" s="58"/>
      <x:c r="K39" s="58"/>
      <x:c r="L39" s="58"/>
    </x:row>
    <x:row r="40" ht="28" customHeight="1">
      <x:c r="A40" s="28" t="str">
        <x:v>Name sponsor, project manager, approval decision, conditions and planning allowance.</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An approved brief authorises the agreed next step only. The source includes illustrative cost and time tolerances; these are not universal approval limits. Record the local authority and actual tolerances explicitly.</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A2 Business Case / A3 PID</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9.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A2 | Business case</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Make a defensible choice between alternatives and justify the investment.</x:v>
      </x:c>
      <x:c r="B4" s="28"/>
      <x:c r="C4" s="28"/>
      <x:c r="D4" s="28"/>
      <x:c r="E4" s="28"/>
      <x:c r="F4" s="28"/>
      <x:c r="G4" s="28"/>
      <x:c r="H4" s="28"/>
      <x:c r="I4" s="28"/>
      <x:c r="J4" s="28"/>
      <x:c r="K4" s="28"/>
      <x:c r="L4" s="28"/>
    </x:row>
    <x:row r="5" ht="21" customHeight="1">
      <x:c r="A5" s="35" t="str">
        <x:v>01 | PROJECT INITIATION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Adapted from S04, A2; external context R01.</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Executive recommendation</x:v>
      </x:c>
      <x:c r="B9" s="58"/>
      <x:c r="C9" s="58"/>
      <x:c r="D9" s="58"/>
      <x:c r="E9" s="58"/>
      <x:c r="F9" s="58"/>
      <x:c r="G9" s="58"/>
      <x:c r="H9" s="58"/>
      <x:c r="I9" s="58"/>
      <x:c r="J9" s="58"/>
      <x:c r="K9" s="58"/>
      <x:c r="L9" s="58"/>
    </x:row>
    <x:row r="10" ht="28" customHeight="1">
      <x:c r="A10" s="28" t="str">
        <x:v>State the option, amount sought and decision required.</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Strategic fit and need</x:v>
      </x:c>
      <x:c r="B15" s="58"/>
      <x:c r="C15" s="58"/>
      <x:c r="D15" s="58"/>
      <x:c r="E15" s="58"/>
      <x:c r="F15" s="58"/>
      <x:c r="G15" s="58"/>
      <x:c r="H15" s="58"/>
      <x:c r="I15" s="58"/>
      <x:c r="J15" s="58"/>
      <x:c r="K15" s="58"/>
      <x:c r="L15" s="58"/>
    </x:row>
    <x:row r="16" ht="28" customHeight="1">
      <x:c r="A16" s="28" t="str">
        <x:v>Connect evidence, objectives and organisational priorities.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Options appraisal</x:v>
      </x:c>
      <x:c r="B21" s="58"/>
      <x:c r="C21" s="58"/>
      <x:c r="D21" s="58"/>
      <x:c r="E21" s="58"/>
      <x:c r="F21" s="58"/>
      <x:c r="G21" s="58"/>
      <x:c r="H21" s="58"/>
      <x:c r="I21" s="58"/>
      <x:c r="J21" s="58"/>
      <x:c r="K21" s="58"/>
      <x:c r="L21" s="58"/>
    </x:row>
    <x:row r="22" ht="28" customHeight="1">
      <x:c r="A22" s="28" t="str">
        <x:v>Compare do nothing and viable alternatives on benefits, costs, time and risk.</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Preferred scope and approach</x:v>
      </x:c>
      <x:c r="B27" s="58"/>
      <x:c r="C27" s="58"/>
      <x:c r="D27" s="58"/>
      <x:c r="E27" s="58"/>
      <x:c r="F27" s="58"/>
      <x:c r="G27" s="58"/>
      <x:c r="H27" s="58"/>
      <x:c r="I27" s="58"/>
      <x:c r="J27" s="58"/>
      <x:c r="K27" s="58"/>
      <x:c r="L27" s="58"/>
    </x:row>
    <x:row r="28" ht="28" customHeight="1">
      <x:c r="A28" s="28" t="str">
        <x:v>Define outputs, boundaries and the delivery approach.</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Benefits and measurement</x:v>
      </x:c>
      <x:c r="B33" s="58"/>
      <x:c r="C33" s="58"/>
      <x:c r="D33" s="58"/>
      <x:c r="E33" s="58"/>
      <x:c r="F33" s="58"/>
      <x:c r="G33" s="58"/>
      <x:c r="H33" s="58"/>
      <x:c r="I33" s="58"/>
      <x:c r="J33" s="58"/>
      <x:c r="K33" s="58"/>
      <x:c r="L33" s="58"/>
    </x:row>
    <x:row r="34" ht="28" customHeight="1">
      <x:c r="A34" s="28" t="str">
        <x:v>Identify benefit type, baseline, target, owner and review date.</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Costs and affordability</x:v>
      </x:c>
      <x:c r="B39" s="58"/>
      <x:c r="C39" s="58"/>
      <x:c r="D39" s="58"/>
      <x:c r="E39" s="58"/>
      <x:c r="F39" s="58"/>
      <x:c r="G39" s="58"/>
      <x:c r="H39" s="58"/>
      <x:c r="I39" s="58"/>
      <x:c r="J39" s="58"/>
      <x:c r="K39" s="58"/>
      <x:c r="L39" s="58"/>
    </x:row>
    <x:row r="40" ht="28" customHeight="1">
      <x:c r="A40" s="28" t="str">
        <x:v>Separate one-off, ongoing, internal effort and contingency.</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58" t="str">
        <x:v>07 | Risks and assumptions</x:v>
      </x:c>
      <x:c r="B45" s="58"/>
      <x:c r="C45" s="58"/>
      <x:c r="D45" s="58"/>
      <x:c r="E45" s="58"/>
      <x:c r="F45" s="58"/>
      <x:c r="G45" s="58"/>
      <x:c r="H45" s="58"/>
      <x:c r="I45" s="58"/>
      <x:c r="J45" s="58"/>
      <x:c r="K45" s="58"/>
      <x:c r="L45" s="58"/>
    </x:row>
    <x:row r="46" ht="28" customHeight="1">
      <x:c r="A46" s="28" t="str">
        <x:v>Identify critical uncertainties and sensitivity of the recommendation.</x:v>
      </x:c>
      <x:c r="B46" s="28"/>
      <x:c r="C46" s="28"/>
      <x:c r="D46" s="28"/>
      <x:c r="E46" s="28"/>
      <x:c r="F46" s="28"/>
      <x:c r="G46" s="28"/>
      <x:c r="H46" s="28"/>
      <x:c r="I46" s="28"/>
      <x:c r="J46" s="28"/>
      <x:c r="K46" s="28"/>
      <x:c r="L46" s="28"/>
    </x:row>
    <x:row r="47" ht="21" customHeight="1">
      <x:c r="A47" s="64"/>
      <x:c r="B47" s="64"/>
      <x:c r="C47" s="64"/>
      <x:c r="D47" s="64"/>
      <x:c r="E47" s="64"/>
      <x:c r="F47" s="64"/>
      <x:c r="G47" s="64"/>
      <x:c r="H47" s="64"/>
      <x:c r="I47" s="64"/>
      <x:c r="J47" s="64"/>
      <x:c r="K47" s="64"/>
      <x:c r="L47" s="64"/>
    </x:row>
    <x:row r="48" ht="21" customHeight="1">
      <x:c r="A48" s="64"/>
      <x:c r="B48" s="64"/>
      <x:c r="C48" s="64"/>
      <x:c r="D48" s="64"/>
      <x:c r="E48" s="64"/>
      <x:c r="F48" s="64"/>
      <x:c r="G48" s="64"/>
      <x:c r="H48" s="64"/>
      <x:c r="I48" s="64"/>
      <x:c r="J48" s="64"/>
      <x:c r="K48" s="64"/>
      <x:c r="L48" s="64"/>
    </x:row>
    <x:row r="49" ht="21" customHeight="1">
      <x:c r="A49" s="64"/>
      <x:c r="B49" s="64"/>
      <x:c r="C49" s="64"/>
      <x:c r="D49" s="64"/>
      <x:c r="E49" s="64"/>
      <x:c r="F49" s="64"/>
      <x:c r="G49" s="64"/>
      <x:c r="H49" s="64"/>
      <x:c r="I49" s="64"/>
      <x:c r="J49" s="64"/>
      <x:c r="K49" s="64"/>
      <x:c r="L49" s="64"/>
    </x:row>
    <x:row r="50" ht="21" customHeight="1">
      <x:c r="A50" s="15"/>
      <x:c r="B50" s="15"/>
      <x:c r="C50" s="15"/>
      <x:c r="D50" s="15"/>
      <x:c r="E50" s="15"/>
      <x:c r="F50" s="15"/>
      <x:c r="G50" s="15"/>
      <x:c r="H50" s="15"/>
      <x:c r="I50" s="15"/>
      <x:c r="J50" s="15"/>
      <x:c r="K50" s="15"/>
      <x:c r="L50" s="15"/>
    </x:row>
    <x:row r="51" ht="21" customHeight="1">
      <x:c r="A51" s="58" t="str">
        <x:v>08 | Resources and stakeholders</x:v>
      </x:c>
      <x:c r="B51" s="58"/>
      <x:c r="C51" s="58"/>
      <x:c r="D51" s="58"/>
      <x:c r="E51" s="58"/>
      <x:c r="F51" s="58"/>
      <x:c r="G51" s="58"/>
      <x:c r="H51" s="58"/>
      <x:c r="I51" s="58"/>
      <x:c r="J51" s="58"/>
      <x:c r="K51" s="58"/>
      <x:c r="L51" s="58"/>
    </x:row>
    <x:row r="52" ht="28" customHeight="1">
      <x:c r="A52" s="28" t="str">
        <x:v>Name commitments, delivery skills, decision makers and affected users.</x:v>
      </x:c>
      <x:c r="B52" s="28"/>
      <x:c r="C52" s="28"/>
      <x:c r="D52" s="28"/>
      <x:c r="E52" s="28"/>
      <x:c r="F52" s="28"/>
      <x:c r="G52" s="28"/>
      <x:c r="H52" s="28"/>
      <x:c r="I52" s="28"/>
      <x:c r="J52" s="28"/>
      <x:c r="K52" s="28"/>
      <x:c r="L52" s="28"/>
    </x:row>
    <x:row r="53" ht="21" customHeight="1">
      <x:c r="A53" s="64"/>
      <x:c r="B53" s="64"/>
      <x:c r="C53" s="64"/>
      <x:c r="D53" s="64"/>
      <x:c r="E53" s="64"/>
      <x:c r="F53" s="64"/>
      <x:c r="G53" s="64"/>
      <x:c r="H53" s="64"/>
      <x:c r="I53" s="64"/>
      <x:c r="J53" s="64"/>
      <x:c r="K53" s="64"/>
      <x:c r="L53" s="64"/>
    </x:row>
    <x:row r="54" ht="21" customHeight="1">
      <x:c r="A54" s="64"/>
      <x:c r="B54" s="64"/>
      <x:c r="C54" s="64"/>
      <x:c r="D54" s="64"/>
      <x:c r="E54" s="64"/>
      <x:c r="F54" s="64"/>
      <x:c r="G54" s="64"/>
      <x:c r="H54" s="64"/>
      <x:c r="I54" s="64"/>
      <x:c r="J54" s="64"/>
      <x:c r="K54" s="64"/>
      <x:c r="L54" s="64"/>
    </x:row>
    <x:row r="55" ht="21" customHeight="1">
      <x:c r="A55" s="64"/>
      <x:c r="B55" s="64"/>
      <x:c r="C55" s="64"/>
      <x:c r="D55" s="64"/>
      <x:c r="E55" s="64"/>
      <x:c r="F55" s="64"/>
      <x:c r="G55" s="64"/>
      <x:c r="H55" s="64"/>
      <x:c r="I55" s="64"/>
      <x:c r="J55" s="64"/>
      <x:c r="K55" s="64"/>
      <x:c r="L55" s="64"/>
    </x:row>
    <x:row r="56" ht="21" customHeight="1">
      <x:c r="A56" s="15"/>
      <x:c r="B56" s="15"/>
      <x:c r="C56" s="15"/>
      <x:c r="D56" s="15"/>
      <x:c r="E56" s="15"/>
      <x:c r="F56" s="15"/>
      <x:c r="G56" s="15"/>
      <x:c r="H56" s="15"/>
      <x:c r="I56" s="15"/>
      <x:c r="J56" s="15"/>
      <x:c r="K56" s="15"/>
      <x:c r="L56" s="15"/>
    </x:row>
    <x:row r="57" ht="21" customHeight="1">
      <x:c r="A57" s="58" t="str">
        <x:v>09 | Approval and review</x:v>
      </x:c>
      <x:c r="B57" s="58"/>
      <x:c r="C57" s="58"/>
      <x:c r="D57" s="58"/>
      <x:c r="E57" s="58"/>
      <x:c r="F57" s="58"/>
      <x:c r="G57" s="58"/>
      <x:c r="H57" s="58"/>
      <x:c r="I57" s="58"/>
      <x:c r="J57" s="58"/>
      <x:c r="K57" s="58"/>
      <x:c r="L57" s="58"/>
    </x:row>
    <x:row r="58" ht="28" customHeight="1">
      <x:c r="A58" s="28" t="str">
        <x:v>Record the sponsor, conditions, validity date and review triggers.</x:v>
      </x:c>
      <x:c r="B58" s="28"/>
      <x:c r="C58" s="28"/>
      <x:c r="D58" s="28"/>
      <x:c r="E58" s="28"/>
      <x:c r="F58" s="28"/>
      <x:c r="G58" s="28"/>
      <x:c r="H58" s="28"/>
      <x:c r="I58" s="28"/>
      <x:c r="J58" s="28"/>
      <x:c r="K58" s="28"/>
      <x:c r="L58" s="28"/>
    </x:row>
    <x:row r="59" ht="21" customHeight="1">
      <x:c r="A59" s="64"/>
      <x:c r="B59" s="64"/>
      <x:c r="C59" s="64"/>
      <x:c r="D59" s="64"/>
      <x:c r="E59" s="64"/>
      <x:c r="F59" s="64"/>
      <x:c r="G59" s="64"/>
      <x:c r="H59" s="64"/>
      <x:c r="I59" s="64"/>
      <x:c r="J59" s="64"/>
      <x:c r="K59" s="64"/>
      <x:c r="L59" s="64"/>
    </x:row>
    <x:row r="60" ht="21" customHeight="1">
      <x:c r="A60" s="64"/>
      <x:c r="B60" s="64"/>
      <x:c r="C60" s="64"/>
      <x:c r="D60" s="64"/>
      <x:c r="E60" s="64"/>
      <x:c r="F60" s="64"/>
      <x:c r="G60" s="64"/>
      <x:c r="H60" s="64"/>
      <x:c r="I60" s="64"/>
      <x:c r="J60" s="64"/>
      <x:c r="K60" s="64"/>
      <x:c r="L60" s="64"/>
    </x:row>
    <x:row r="61" ht="21" customHeight="1">
      <x:c r="A61" s="64"/>
      <x:c r="B61" s="64"/>
      <x:c r="C61" s="64"/>
      <x:c r="D61" s="64"/>
      <x:c r="E61" s="64"/>
      <x:c r="F61" s="64"/>
      <x:c r="G61" s="64"/>
      <x:c r="H61" s="64"/>
      <x:c r="I61" s="64"/>
      <x:c r="J61" s="64"/>
      <x:c r="K61" s="64"/>
      <x:c r="L61" s="64"/>
    </x:row>
    <x:row r="62" ht="21" customHeight="1">
      <x:c r="A62" s="15"/>
      <x:c r="B62" s="15"/>
      <x:c r="C62" s="15"/>
      <x:c r="D62" s="15"/>
      <x:c r="E62" s="15"/>
      <x:c r="F62" s="15"/>
      <x:c r="G62" s="15"/>
      <x:c r="H62" s="15"/>
      <x:c r="I62" s="15"/>
      <x:c r="J62" s="15"/>
      <x:c r="K62" s="15"/>
      <x:c r="L62" s="15"/>
    </x:row>
    <x:row r="63" ht="21" customHeight="1">
      <x:c r="A63" s="70" t="str">
        <x:v>COMPLETION CHECK | Do not count the same benefit twice, treat released hours as automatic payroll savings, or conceal implementation costs. The source structure is retained; sensitivity and benefit-classification checks are HR Delivery additions.</x:v>
      </x:c>
      <x:c r="B63" s="70"/>
      <x:c r="C63" s="70"/>
      <x:c r="D63" s="70"/>
      <x:c r="E63" s="70"/>
      <x:c r="F63" s="70"/>
      <x:c r="G63" s="70"/>
      <x:c r="H63" s="70"/>
      <x:c r="I63" s="70"/>
      <x:c r="J63" s="70"/>
      <x:c r="K63" s="70"/>
      <x:c r="L63" s="70"/>
    </x:row>
    <x:row r="64" ht="21" customHeight="1">
      <x:c r="A64" s="70"/>
      <x:c r="B64" s="70"/>
      <x:c r="C64" s="70"/>
      <x:c r="D64" s="70"/>
      <x:c r="E64" s="70"/>
      <x:c r="F64" s="70"/>
      <x:c r="G64" s="70"/>
      <x:c r="H64" s="70"/>
      <x:c r="I64" s="70"/>
      <x:c r="J64" s="70"/>
      <x:c r="K64" s="70"/>
      <x:c r="L64" s="70"/>
    </x:row>
    <x:row r="65" ht="21" customHeight="1">
      <x:c r="A65" s="15"/>
      <x:c r="B65" s="15"/>
      <x:c r="C65" s="15"/>
      <x:c r="D65" s="15"/>
      <x:c r="E65" s="15"/>
      <x:c r="F65" s="15"/>
      <x:c r="G65" s="15"/>
      <x:c r="H65" s="15"/>
      <x:c r="I65" s="15"/>
      <x:c r="J65" s="15"/>
      <x:c r="K65" s="15"/>
      <x:c r="L65" s="15"/>
    </x:row>
    <x:row r="66" ht="21" customHeight="1">
      <x:c r="A66" s="76" t="str">
        <x:v>NEXT RECORD | A8 Options / A11 Estimate / G1</x:v>
      </x:c>
      <x:c r="B66" s="76"/>
      <x:c r="C66" s="76"/>
      <x:c r="D66" s="76"/>
      <x:c r="E66" s="76"/>
      <x:c r="F66" s="76"/>
      <x:c r="G66" s="76"/>
      <x:c r="H66" s="76"/>
      <x:c r="I66" s="76"/>
      <x:c r="J66" s="76"/>
      <x:c r="K66" s="76"/>
      <x:c r="L66" s="76"/>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5"/>
    <x:mergeCell ref="A46:L46"/>
    <x:mergeCell ref="A47:L49"/>
    <x:mergeCell ref="A51:L51"/>
    <x:mergeCell ref="A52:L52"/>
    <x:mergeCell ref="A53:L55"/>
    <x:mergeCell ref="A57:L57"/>
    <x:mergeCell ref="A58:L58"/>
    <x:mergeCell ref="A59:L61"/>
    <x:mergeCell ref="A63:L64"/>
    <x:mergeCell ref="A66:L66"/>
  </x:mergeCells>
  <x:pageMargins left="0.7" right="0.7" top="0.75" bottom="0.75" header="0.3" footer="0.3"/>
</x:worksheet>
</file>

<file path=xl/worksheets/sheet10.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A3 | Project initiation document (PID)</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Establish the controlled reference for what the project will deliver and how it will be governed.</x:v>
      </x:c>
      <x:c r="B4" s="28"/>
      <x:c r="C4" s="28"/>
      <x:c r="D4" s="28"/>
      <x:c r="E4" s="28"/>
      <x:c r="F4" s="28"/>
      <x:c r="G4" s="28"/>
      <x:c r="H4" s="28"/>
      <x:c r="I4" s="28"/>
      <x:c r="J4" s="28"/>
      <x:c r="K4" s="28"/>
      <x:c r="L4" s="28"/>
    </x:row>
    <x:row r="5" ht="21" customHeight="1">
      <x:c r="A5" s="35" t="str">
        <x:v>01 | PROJECT INITIATION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Adapted from S04, A3; S03, slides 19-25.</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Aim, objectives and approach</x:v>
      </x:c>
      <x:c r="B9" s="58"/>
      <x:c r="C9" s="58"/>
      <x:c r="D9" s="58"/>
      <x:c r="E9" s="58"/>
      <x:c r="F9" s="58"/>
      <x:c r="G9" s="58"/>
      <x:c r="H9" s="58"/>
      <x:c r="I9" s="58"/>
      <x:c r="J9" s="58"/>
      <x:c r="K9" s="58"/>
      <x:c r="L9" s="58"/>
    </x:row>
    <x:row r="10" ht="28" customHeight="1">
      <x:c r="A10" s="28" t="str">
        <x:v>Describe the result and overall method.</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Scope classification</x:v>
      </x:c>
      <x:c r="B15" s="58"/>
      <x:c r="C15" s="58"/>
      <x:c r="D15" s="58"/>
      <x:c r="E15" s="58"/>
      <x:c r="F15" s="58"/>
      <x:c r="G15" s="58"/>
      <x:c r="H15" s="58"/>
      <x:c r="I15" s="58"/>
      <x:c r="J15" s="58"/>
      <x:c r="K15" s="58"/>
      <x:c r="L15" s="58"/>
    </x:row>
    <x:row r="16" ht="28" customHeight="1">
      <x:c r="A16" s="28" t="str">
        <x:v>Record Must Have, Should Have, Could Have and Will not Have.</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Benefits and stakeholders</x:v>
      </x:c>
      <x:c r="B21" s="58"/>
      <x:c r="C21" s="58"/>
      <x:c r="D21" s="58"/>
      <x:c r="E21" s="58"/>
      <x:c r="F21" s="58"/>
      <x:c r="G21" s="58"/>
      <x:c r="H21" s="58"/>
      <x:c r="I21" s="58"/>
      <x:c r="J21" s="58"/>
      <x:c r="K21" s="58"/>
      <x:c r="L21" s="58"/>
    </x:row>
    <x:row r="22" ht="28" customHeight="1">
      <x:c r="A22" s="28" t="str">
        <x:v>Name users, benefit owners and measures.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Quality, acceptance and standards</x:v>
      </x:c>
      <x:c r="B27" s="58"/>
      <x:c r="C27" s="58"/>
      <x:c r="D27" s="58"/>
      <x:c r="E27" s="58"/>
      <x:c r="F27" s="58"/>
      <x:c r="G27" s="58"/>
      <x:c r="H27" s="58"/>
      <x:c r="I27" s="58"/>
      <x:c r="J27" s="58"/>
      <x:c r="K27" s="58"/>
      <x:c r="L27" s="58"/>
    </x:row>
    <x:row r="28" ht="28" customHeight="1">
      <x:c r="A28" s="28" t="str">
        <x:v>Specify criteria, reviewers, mandatory standards and evidence.</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Governance and reporting</x:v>
      </x:c>
      <x:c r="B33" s="58"/>
      <x:c r="C33" s="58"/>
      <x:c r="D33" s="58"/>
      <x:c r="E33" s="58"/>
      <x:c r="F33" s="58"/>
      <x:c r="G33" s="58"/>
      <x:c r="H33" s="58"/>
      <x:c r="I33" s="58"/>
      <x:c r="J33" s="58"/>
      <x:c r="K33" s="58"/>
      <x:c r="L33" s="58"/>
    </x:row>
    <x:row r="34" ht="28" customHeight="1">
      <x:c r="A34" s="28" t="str">
        <x:v>Name sponsor, board, manager, team and reporting rhythm.</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Plan and dependencies</x:v>
      </x:c>
      <x:c r="B39" s="58"/>
      <x:c r="C39" s="58"/>
      <x:c r="D39" s="58"/>
      <x:c r="E39" s="58"/>
      <x:c r="F39" s="58"/>
      <x:c r="G39" s="58"/>
      <x:c r="H39" s="58"/>
      <x:c r="I39" s="58"/>
      <x:c r="J39" s="58"/>
      <x:c r="K39" s="58"/>
      <x:c r="L39" s="58"/>
    </x:row>
    <x:row r="40" ht="28" customHeight="1">
      <x:c r="A40" s="28" t="str">
        <x:v>Reference outputs, prerequisites, schedule and external commitments.</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58" t="str">
        <x:v>07 | Budget and resources</x:v>
      </x:c>
      <x:c r="B45" s="58"/>
      <x:c r="C45" s="58"/>
      <x:c r="D45" s="58"/>
      <x:c r="E45" s="58"/>
      <x:c r="F45" s="58"/>
      <x:c r="G45" s="58"/>
      <x:c r="H45" s="58"/>
      <x:c r="I45" s="58"/>
      <x:c r="J45" s="58"/>
      <x:c r="K45" s="58"/>
      <x:c r="L45" s="58"/>
    </x:row>
    <x:row r="46" ht="28" customHeight="1">
      <x:c r="A46" s="28" t="str">
        <x:v>Reference the estimate, funding and internal capacity commitments.</x:v>
      </x:c>
      <x:c r="B46" s="28"/>
      <x:c r="C46" s="28"/>
      <x:c r="D46" s="28"/>
      <x:c r="E46" s="28"/>
      <x:c r="F46" s="28"/>
      <x:c r="G46" s="28"/>
      <x:c r="H46" s="28"/>
      <x:c r="I46" s="28"/>
      <x:c r="J46" s="28"/>
      <x:c r="K46" s="28"/>
      <x:c r="L46" s="28"/>
    </x:row>
    <x:row r="47" ht="21" customHeight="1">
      <x:c r="A47" s="64"/>
      <x:c r="B47" s="64"/>
      <x:c r="C47" s="64"/>
      <x:c r="D47" s="64"/>
      <x:c r="E47" s="64"/>
      <x:c r="F47" s="64"/>
      <x:c r="G47" s="64"/>
      <x:c r="H47" s="64"/>
      <x:c r="I47" s="64"/>
      <x:c r="J47" s="64"/>
      <x:c r="K47" s="64"/>
      <x:c r="L47" s="64"/>
    </x:row>
    <x:row r="48" ht="21" customHeight="1">
      <x:c r="A48" s="64"/>
      <x:c r="B48" s="64"/>
      <x:c r="C48" s="64"/>
      <x:c r="D48" s="64"/>
      <x:c r="E48" s="64"/>
      <x:c r="F48" s="64"/>
      <x:c r="G48" s="64"/>
      <x:c r="H48" s="64"/>
      <x:c r="I48" s="64"/>
      <x:c r="J48" s="64"/>
      <x:c r="K48" s="64"/>
      <x:c r="L48" s="64"/>
    </x:row>
    <x:row r="49" ht="21" customHeight="1">
      <x:c r="A49" s="64"/>
      <x:c r="B49" s="64"/>
      <x:c r="C49" s="64"/>
      <x:c r="D49" s="64"/>
      <x:c r="E49" s="64"/>
      <x:c r="F49" s="64"/>
      <x:c r="G49" s="64"/>
      <x:c r="H49" s="64"/>
      <x:c r="I49" s="64"/>
      <x:c r="J49" s="64"/>
      <x:c r="K49" s="64"/>
      <x:c r="L49" s="64"/>
    </x:row>
    <x:row r="50" ht="21" customHeight="1">
      <x:c r="A50" s="15"/>
      <x:c r="B50" s="15"/>
      <x:c r="C50" s="15"/>
      <x:c r="D50" s="15"/>
      <x:c r="E50" s="15"/>
      <x:c r="F50" s="15"/>
      <x:c r="G50" s="15"/>
      <x:c r="H50" s="15"/>
      <x:c r="I50" s="15"/>
      <x:c r="J50" s="15"/>
      <x:c r="K50" s="15"/>
      <x:c r="L50" s="15"/>
    </x:row>
    <x:row r="51" ht="21" customHeight="1">
      <x:c r="A51" s="58" t="str">
        <x:v>08 | Tolerances and change</x:v>
      </x:c>
      <x:c r="B51" s="58"/>
      <x:c r="C51" s="58"/>
      <x:c r="D51" s="58"/>
      <x:c r="E51" s="58"/>
      <x:c r="F51" s="58"/>
      <x:c r="G51" s="58"/>
      <x:c r="H51" s="58"/>
      <x:c r="I51" s="58"/>
      <x:c r="J51" s="58"/>
      <x:c r="K51" s="58"/>
      <x:c r="L51" s="58"/>
    </x:row>
    <x:row r="52" ht="28" customHeight="1">
      <x:c r="A52" s="28" t="str">
        <x:v>State authority limits, escalation and change procedure.</x:v>
      </x:c>
      <x:c r="B52" s="28"/>
      <x:c r="C52" s="28"/>
      <x:c r="D52" s="28"/>
      <x:c r="E52" s="28"/>
      <x:c r="F52" s="28"/>
      <x:c r="G52" s="28"/>
      <x:c r="H52" s="28"/>
      <x:c r="I52" s="28"/>
      <x:c r="J52" s="28"/>
      <x:c r="K52" s="28"/>
      <x:c r="L52" s="28"/>
    </x:row>
    <x:row r="53" ht="21" customHeight="1">
      <x:c r="A53" s="64"/>
      <x:c r="B53" s="64"/>
      <x:c r="C53" s="64"/>
      <x:c r="D53" s="64"/>
      <x:c r="E53" s="64"/>
      <x:c r="F53" s="64"/>
      <x:c r="G53" s="64"/>
      <x:c r="H53" s="64"/>
      <x:c r="I53" s="64"/>
      <x:c r="J53" s="64"/>
      <x:c r="K53" s="64"/>
      <x:c r="L53" s="64"/>
    </x:row>
    <x:row r="54" ht="21" customHeight="1">
      <x:c r="A54" s="64"/>
      <x:c r="B54" s="64"/>
      <x:c r="C54" s="64"/>
      <x:c r="D54" s="64"/>
      <x:c r="E54" s="64"/>
      <x:c r="F54" s="64"/>
      <x:c r="G54" s="64"/>
      <x:c r="H54" s="64"/>
      <x:c r="I54" s="64"/>
      <x:c r="J54" s="64"/>
      <x:c r="K54" s="64"/>
      <x:c r="L54" s="64"/>
    </x:row>
    <x:row r="55" ht="21" customHeight="1">
      <x:c r="A55" s="64"/>
      <x:c r="B55" s="64"/>
      <x:c r="C55" s="64"/>
      <x:c r="D55" s="64"/>
      <x:c r="E55" s="64"/>
      <x:c r="F55" s="64"/>
      <x:c r="G55" s="64"/>
      <x:c r="H55" s="64"/>
      <x:c r="I55" s="64"/>
      <x:c r="J55" s="64"/>
      <x:c r="K55" s="64"/>
      <x:c r="L55" s="64"/>
    </x:row>
    <x:row r="56" ht="21" customHeight="1">
      <x:c r="A56" s="15"/>
      <x:c r="B56" s="15"/>
      <x:c r="C56" s="15"/>
      <x:c r="D56" s="15"/>
      <x:c r="E56" s="15"/>
      <x:c r="F56" s="15"/>
      <x:c r="G56" s="15"/>
      <x:c r="H56" s="15"/>
      <x:c r="I56" s="15"/>
      <x:c r="J56" s="15"/>
      <x:c r="K56" s="15"/>
      <x:c r="L56" s="15"/>
    </x:row>
    <x:row r="57" ht="21" customHeight="1">
      <x:c r="A57" s="58" t="str">
        <x:v>09 | Output ownership and control</x:v>
      </x:c>
      <x:c r="B57" s="58"/>
      <x:c r="C57" s="58"/>
      <x:c r="D57" s="58"/>
      <x:c r="E57" s="58"/>
      <x:c r="F57" s="58"/>
      <x:c r="G57" s="58"/>
      <x:c r="H57" s="58"/>
      <x:c r="I57" s="58"/>
      <x:c r="J57" s="58"/>
      <x:c r="K57" s="58"/>
      <x:c r="L57" s="58"/>
    </x:row>
    <x:row r="58" ht="28" customHeight="1">
      <x:c r="A58" s="28" t="str">
        <x:v>Name the receiving owners, approved versions and sign-off.</x:v>
      </x:c>
      <x:c r="B58" s="28"/>
      <x:c r="C58" s="28"/>
      <x:c r="D58" s="28"/>
      <x:c r="E58" s="28"/>
      <x:c r="F58" s="28"/>
      <x:c r="G58" s="28"/>
      <x:c r="H58" s="28"/>
      <x:c r="I58" s="28"/>
      <x:c r="J58" s="28"/>
      <x:c r="K58" s="28"/>
      <x:c r="L58" s="28"/>
    </x:row>
    <x:row r="59" ht="21" customHeight="1">
      <x:c r="A59" s="64"/>
      <x:c r="B59" s="64"/>
      <x:c r="C59" s="64"/>
      <x:c r="D59" s="64"/>
      <x:c r="E59" s="64"/>
      <x:c r="F59" s="64"/>
      <x:c r="G59" s="64"/>
      <x:c r="H59" s="64"/>
      <x:c r="I59" s="64"/>
      <x:c r="J59" s="64"/>
      <x:c r="K59" s="64"/>
      <x:c r="L59" s="64"/>
    </x:row>
    <x:row r="60" ht="21" customHeight="1">
      <x:c r="A60" s="64"/>
      <x:c r="B60" s="64"/>
      <x:c r="C60" s="64"/>
      <x:c r="D60" s="64"/>
      <x:c r="E60" s="64"/>
      <x:c r="F60" s="64"/>
      <x:c r="G60" s="64"/>
      <x:c r="H60" s="64"/>
      <x:c r="I60" s="64"/>
      <x:c r="J60" s="64"/>
      <x:c r="K60" s="64"/>
      <x:c r="L60" s="64"/>
    </x:row>
    <x:row r="61" ht="21" customHeight="1">
      <x:c r="A61" s="64"/>
      <x:c r="B61" s="64"/>
      <x:c r="C61" s="64"/>
      <x:c r="D61" s="64"/>
      <x:c r="E61" s="64"/>
      <x:c r="F61" s="64"/>
      <x:c r="G61" s="64"/>
      <x:c r="H61" s="64"/>
      <x:c r="I61" s="64"/>
      <x:c r="J61" s="64"/>
      <x:c r="K61" s="64"/>
      <x:c r="L61" s="64"/>
    </x:row>
    <x:row r="62" ht="21" customHeight="1">
      <x:c r="A62" s="15"/>
      <x:c r="B62" s="15"/>
      <x:c r="C62" s="15"/>
      <x:c r="D62" s="15"/>
      <x:c r="E62" s="15"/>
      <x:c r="F62" s="15"/>
      <x:c r="G62" s="15"/>
      <x:c r="H62" s="15"/>
      <x:c r="I62" s="15"/>
      <x:c r="J62" s="15"/>
      <x:c r="K62" s="15"/>
      <x:c r="L62" s="15"/>
    </x:row>
    <x:row r="63" ht="21" customHeight="1">
      <x:c r="A63" s="70" t="str">
        <x:v>COMPLETION CHECK | The source places the first PID in initiation and updates it during planning and implementation. Preserve that lifecycle. Do not treat a draft schedule attached to an early PID as an approved implementation baseline.</x:v>
      </x:c>
      <x:c r="B63" s="70"/>
      <x:c r="C63" s="70"/>
      <x:c r="D63" s="70"/>
      <x:c r="E63" s="70"/>
      <x:c r="F63" s="70"/>
      <x:c r="G63" s="70"/>
      <x:c r="H63" s="70"/>
      <x:c r="I63" s="70"/>
      <x:c r="J63" s="70"/>
      <x:c r="K63" s="70"/>
      <x:c r="L63" s="70"/>
    </x:row>
    <x:row r="64" ht="21" customHeight="1">
      <x:c r="A64" s="70"/>
      <x:c r="B64" s="70"/>
      <x:c r="C64" s="70"/>
      <x:c r="D64" s="70"/>
      <x:c r="E64" s="70"/>
      <x:c r="F64" s="70"/>
      <x:c r="G64" s="70"/>
      <x:c r="H64" s="70"/>
      <x:c r="I64" s="70"/>
      <x:c r="J64" s="70"/>
      <x:c r="K64" s="70"/>
      <x:c r="L64" s="70"/>
    </x:row>
    <x:row r="65" ht="21" customHeight="1">
      <x:c r="A65" s="15"/>
      <x:c r="B65" s="15"/>
      <x:c r="C65" s="15"/>
      <x:c r="D65" s="15"/>
      <x:c r="E65" s="15"/>
      <x:c r="F65" s="15"/>
      <x:c r="G65" s="15"/>
      <x:c r="H65" s="15"/>
      <x:c r="I65" s="15"/>
      <x:c r="J65" s="15"/>
      <x:c r="K65" s="15"/>
      <x:c r="L65" s="15"/>
    </x:row>
    <x:row r="66" ht="21" customHeight="1">
      <x:c r="A66" s="76" t="str">
        <x:v>NEXT RECORD | B21 Integrated Review / B22 G2</x:v>
      </x:c>
      <x:c r="B66" s="76"/>
      <x:c r="C66" s="76"/>
      <x:c r="D66" s="76"/>
      <x:c r="E66" s="76"/>
      <x:c r="F66" s="76"/>
      <x:c r="G66" s="76"/>
      <x:c r="H66" s="76"/>
      <x:c r="I66" s="76"/>
      <x:c r="J66" s="76"/>
      <x:c r="K66" s="76"/>
      <x:c r="L66" s="76"/>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5"/>
    <x:mergeCell ref="A46:L46"/>
    <x:mergeCell ref="A47:L49"/>
    <x:mergeCell ref="A51:L51"/>
    <x:mergeCell ref="A52:L52"/>
    <x:mergeCell ref="A53:L55"/>
    <x:mergeCell ref="A57:L57"/>
    <x:mergeCell ref="A58:L58"/>
    <x:mergeCell ref="A59:L61"/>
    <x:mergeCell ref="A63:L64"/>
    <x:mergeCell ref="A66:L66"/>
  </x:mergeCells>
  <x:pageMargins left="0.7" right="0.7" top="0.75" bottom="0.75" header="0.3" footer="0.3"/>
</x:worksheet>
</file>

<file path=xl/worksheets/sheet11.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A4 | Sponsor agreement and governance</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Clarify sponsorship, delegated decisions and escalation before the project gathers momentum.</x:v>
      </x:c>
      <x:c r="B4" s="28"/>
      <x:c r="C4" s="28"/>
      <x:c r="D4" s="28"/>
      <x:c r="E4" s="28"/>
      <x:c r="F4" s="28"/>
      <x:c r="G4" s="28"/>
      <x:c r="H4" s="28"/>
      <x:c r="I4" s="28"/>
      <x:c r="J4" s="28"/>
      <x:c r="K4" s="28"/>
      <x:c r="L4" s="28"/>
    </x:row>
    <x:row r="5" ht="21" customHeight="1">
      <x:c r="A5" s="35" t="str">
        <x:v>01 | PROJECT INITIATION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Developed from S04, PID governance; HR Delivery addition.</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Sponsor commitment</x:v>
      </x:c>
      <x:c r="B9" s="58"/>
      <x:c r="C9" s="58"/>
      <x:c r="D9" s="58"/>
      <x:c r="E9" s="58"/>
      <x:c r="F9" s="58"/>
      <x:c r="G9" s="58"/>
      <x:c r="H9" s="58"/>
      <x:c r="I9" s="58"/>
      <x:c r="J9" s="58"/>
      <x:c r="K9" s="58"/>
      <x:c r="L9" s="58"/>
    </x:row>
    <x:row r="10" ht="28" customHeight="1">
      <x:c r="A10" s="28" t="str">
        <x:v>Record purpose, availability and resource responsibilities.</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Key roles</x:v>
      </x:c>
      <x:c r="B15" s="58"/>
      <x:c r="C15" s="58"/>
      <x:c r="D15" s="58"/>
      <x:c r="E15" s="58"/>
      <x:c r="F15" s="58"/>
      <x:c r="G15" s="58"/>
      <x:c r="H15" s="58"/>
      <x:c r="I15" s="58"/>
      <x:c r="J15" s="58"/>
      <x:c r="K15" s="58"/>
      <x:c r="L15" s="58"/>
    </x:row>
    <x:row r="16" ht="28" customHeight="1">
      <x:c r="A16" s="28" t="str">
        <x:v>Name sponsor, business owner, project manager, accepters and assurance.</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Decision rights</x:v>
      </x:c>
      <x:c r="B21" s="58"/>
      <x:c r="C21" s="58"/>
      <x:c r="D21" s="58"/>
      <x:c r="E21" s="58"/>
      <x:c r="F21" s="58"/>
      <x:c r="G21" s="58"/>
      <x:c r="H21" s="58"/>
      <x:c r="I21" s="58"/>
      <x:c r="J21" s="58"/>
      <x:c r="K21" s="58"/>
      <x:c r="L21" s="58"/>
    </x:row>
    <x:row r="22" ht="28" customHeight="1">
      <x:c r="A22" s="28" t="str">
        <x:v>Define decisions, delegates and non-delegable conditions.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Forums and cadence</x:v>
      </x:c>
      <x:c r="B27" s="58"/>
      <x:c r="C27" s="58"/>
      <x:c r="D27" s="58"/>
      <x:c r="E27" s="58"/>
      <x:c r="F27" s="58"/>
      <x:c r="G27" s="58"/>
      <x:c r="H27" s="58"/>
      <x:c r="I27" s="58"/>
      <x:c r="J27" s="58"/>
      <x:c r="K27" s="58"/>
      <x:c r="L27" s="58"/>
    </x:row>
    <x:row r="28" ht="28" customHeight="1">
      <x:c r="A28" s="28" t="str">
        <x:v>Set meeting purpose, membership and evidence deadlines.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Escalation and cover</x:v>
      </x:c>
      <x:c r="B33" s="58"/>
      <x:c r="C33" s="58"/>
      <x:c r="D33" s="58"/>
      <x:c r="E33" s="58"/>
      <x:c r="F33" s="58"/>
      <x:c r="G33" s="58"/>
      <x:c r="H33" s="58"/>
      <x:c r="I33" s="58"/>
      <x:c r="J33" s="58"/>
      <x:c r="K33" s="58"/>
      <x:c r="L33" s="58"/>
    </x:row>
    <x:row r="34" ht="28" customHeight="1">
      <x:c r="A34" s="28" t="str">
        <x:v>Define triggers, response expectations and deputies.</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Agreement and review</x:v>
      </x:c>
      <x:c r="B39" s="58"/>
      <x:c r="C39" s="58"/>
      <x:c r="D39" s="58"/>
      <x:c r="E39" s="58"/>
      <x:c r="F39" s="58"/>
      <x:c r="G39" s="58"/>
      <x:c r="H39" s="58"/>
      <x:c r="I39" s="58"/>
      <x:c r="J39" s="58"/>
      <x:c r="K39" s="58"/>
      <x:c r="L39" s="58"/>
    </x:row>
    <x:row r="40" ht="28" customHeight="1">
      <x:c r="A40" s="28" t="str">
        <x:v>Record approval, unresolved authority gaps and review date.</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Do not invent financial authority or assume a title confers it. This record is an operating agreement subject to the organisation's actual delegations, not a substitute for them.</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A3 PID / C7 Decisions</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12.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A5 | Problem and opportunity evidence</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Define the need without assuming that the requested solution is the answer.</x:v>
      </x:c>
      <x:c r="B4" s="28"/>
      <x:c r="C4" s="28"/>
      <x:c r="D4" s="28"/>
      <x:c r="E4" s="28"/>
      <x:c r="F4" s="28"/>
      <x:c r="G4" s="28"/>
      <x:c r="H4" s="28"/>
      <x:c r="I4" s="28"/>
      <x:c r="J4" s="28"/>
      <x:c r="K4" s="28"/>
      <x:c r="L4" s="28"/>
    </x:row>
    <x:row r="5" ht="21" customHeight="1">
      <x:c r="A5" s="35" t="str">
        <x:v>01 | PROJECT INITIATION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Observed gap</x:v>
      </x:c>
      <x:c r="B9" s="58"/>
      <x:c r="C9" s="58"/>
      <x:c r="D9" s="58"/>
      <x:c r="E9" s="58"/>
      <x:c r="F9" s="58"/>
      <x:c r="G9" s="58"/>
      <x:c r="H9" s="58"/>
      <x:c r="I9" s="58"/>
      <x:c r="J9" s="58"/>
      <x:c r="K9" s="58"/>
      <x:c r="L9" s="58"/>
    </x:row>
    <x:row r="10" ht="28" customHeight="1">
      <x:c r="A10" s="28" t="str">
        <x:v>Record the result, period, population and denominator.</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User experience</x:v>
      </x:c>
      <x:c r="B15" s="58"/>
      <x:c r="C15" s="58"/>
      <x:c r="D15" s="58"/>
      <x:c r="E15" s="58"/>
      <x:c r="F15" s="58"/>
      <x:c r="G15" s="58"/>
      <x:c r="H15" s="58"/>
      <x:c r="I15" s="58"/>
      <x:c r="J15" s="58"/>
      <x:c r="K15" s="58"/>
      <x:c r="L15" s="58"/>
    </x:row>
    <x:row r="16" ht="28" customHeight="1">
      <x:c r="A16" s="28" t="str">
        <x:v>Describe the effect on employees, managers or customers.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Evidence register</x:v>
      </x:c>
      <x:c r="B21" s="58"/>
      <x:c r="C21" s="58"/>
      <x:c r="D21" s="58"/>
      <x:c r="E21" s="58"/>
      <x:c r="F21" s="58"/>
      <x:c r="G21" s="58"/>
      <x:c r="H21" s="58"/>
      <x:c r="I21" s="58"/>
      <x:c r="J21" s="58"/>
      <x:c r="K21" s="58"/>
      <x:c r="L21" s="58"/>
    </x:row>
    <x:row r="22" ht="28" customHeight="1">
      <x:c r="A22" s="28" t="str">
        <x:v>List source, date, reliability and limits.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Explanations to test</x:v>
      </x:c>
      <x:c r="B27" s="58"/>
      <x:c r="C27" s="58"/>
      <x:c r="D27" s="58"/>
      <x:c r="E27" s="58"/>
      <x:c r="F27" s="58"/>
      <x:c r="G27" s="58"/>
      <x:c r="H27" s="58"/>
      <x:c r="I27" s="58"/>
      <x:c r="J27" s="58"/>
      <x:c r="K27" s="58"/>
      <x:c r="L27" s="58"/>
    </x:row>
    <x:row r="28" ht="28" customHeight="1">
      <x:c r="A28" s="28" t="str">
        <x:v>Separate competing hypotheses from established facts.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Strengths to preserve</x:v>
      </x:c>
      <x:c r="B33" s="58"/>
      <x:c r="C33" s="58"/>
      <x:c r="D33" s="58"/>
      <x:c r="E33" s="58"/>
      <x:c r="F33" s="58"/>
      <x:c r="G33" s="58"/>
      <x:c r="H33" s="58"/>
      <x:c r="I33" s="58"/>
      <x:c r="J33" s="58"/>
      <x:c r="K33" s="58"/>
      <x:c r="L33" s="58"/>
    </x:row>
    <x:row r="34" ht="28" customHeight="1">
      <x:c r="A34" s="28" t="str">
        <x:v>Identify practices that should not be damaged.</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Decision implication</x:v>
      </x:c>
      <x:c r="B39" s="58"/>
      <x:c r="C39" s="58"/>
      <x:c r="D39" s="58"/>
      <x:c r="E39" s="58"/>
      <x:c r="F39" s="58"/>
      <x:c r="G39" s="58"/>
      <x:c r="H39" s="58"/>
      <x:c r="I39" s="58"/>
      <x:c r="J39" s="58"/>
      <x:c r="K39" s="58"/>
      <x:c r="L39" s="58"/>
    </x:row>
    <x:row r="40" ht="28" customHeight="1">
      <x:c r="A40" s="28" t="str">
        <x:v>State what is known, unknown and needed next.</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Anecdotes can identify useful questions but do not establish prevalence. Do not label a person or department as the cause without investigating the system and checking contrary evidence.</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A1 Brief / A12 Baseline</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13.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A6 | Stakeholder analysis</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Identify affected people, decision influence and the engagement each group needs.</x:v>
      </x:c>
      <x:c r="B4" s="28"/>
      <x:c r="C4" s="28"/>
      <x:c r="D4" s="28"/>
      <x:c r="E4" s="28"/>
      <x:c r="F4" s="28"/>
      <x:c r="G4" s="28"/>
      <x:c r="H4" s="28"/>
      <x:c r="I4" s="28"/>
      <x:c r="J4" s="28"/>
      <x:c r="K4" s="28"/>
      <x:c r="L4" s="28"/>
    </x:row>
    <x:row r="5" ht="21" customHeight="1">
      <x:c r="A5" s="35" t="str">
        <x:v>01 | PROJECT INITIATION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Adapted from S05, communications stakeholder map; HR Delivery impact safeguard.</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Group and stake</x:v>
      </x:c>
      <x:c r="B9" s="58"/>
      <x:c r="C9" s="58"/>
      <x:c r="D9" s="58"/>
      <x:c r="E9" s="58"/>
      <x:c r="F9" s="58"/>
      <x:c r="G9" s="58"/>
      <x:c r="H9" s="58"/>
      <x:c r="I9" s="58"/>
      <x:c r="J9" s="58"/>
      <x:c r="K9" s="58"/>
      <x:c r="L9" s="58"/>
    </x:row>
    <x:row r="10" ht="28" customHeight="1">
      <x:c r="A10" s="28" t="str">
        <x:v>Name the group, interest and effect of the change.</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Influence and interest</x:v>
      </x:c>
      <x:c r="B15" s="58"/>
      <x:c r="C15" s="58"/>
      <x:c r="D15" s="58"/>
      <x:c r="E15" s="58"/>
      <x:c r="F15" s="58"/>
      <x:c r="G15" s="58"/>
      <x:c r="H15" s="58"/>
      <x:c r="I15" s="58"/>
      <x:c r="J15" s="58"/>
      <x:c r="K15" s="58"/>
      <x:c r="L15" s="58"/>
    </x:row>
    <x:row r="16" ht="28" customHeight="1">
      <x:c r="A16" s="28" t="str">
        <x:v>Record high/low judgements and evidence.</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Engagement approach</x:v>
      </x:c>
      <x:c r="B21" s="58"/>
      <x:c r="C21" s="58"/>
      <x:c r="D21" s="58"/>
      <x:c r="E21" s="58"/>
      <x:c r="F21" s="58"/>
      <x:c r="G21" s="58"/>
      <x:c r="H21" s="58"/>
      <x:c r="I21" s="58"/>
      <x:c r="J21" s="58"/>
      <x:c r="K21" s="58"/>
      <x:c r="L21" s="58"/>
    </x:row>
    <x:row r="22" ht="28" customHeight="1">
      <x:c r="A22" s="28" t="str">
        <x:v>Select Manage, Satisfy, Inform or Monitor with reasons.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Concerns and access</x:v>
      </x:c>
      <x:c r="B27" s="58"/>
      <x:c r="C27" s="58"/>
      <x:c r="D27" s="58"/>
      <x:c r="E27" s="58"/>
      <x:c r="F27" s="58"/>
      <x:c r="G27" s="58"/>
      <x:c r="H27" s="58"/>
      <x:c r="I27" s="58"/>
      <x:c r="J27" s="58"/>
      <x:c r="K27" s="58"/>
      <x:c r="L27" s="58"/>
    </x:row>
    <x:row r="28" ht="28" customHeight="1">
      <x:c r="A28" s="28" t="str">
        <x:v>Identify needs, language, shift patterns and constraints.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Contribution and owner</x:v>
      </x:c>
      <x:c r="B33" s="58"/>
      <x:c r="C33" s="58"/>
      <x:c r="D33" s="58"/>
      <x:c r="E33" s="58"/>
      <x:c r="F33" s="58"/>
      <x:c r="G33" s="58"/>
      <x:c r="H33" s="58"/>
      <x:c r="I33" s="58"/>
      <x:c r="J33" s="58"/>
      <x:c r="K33" s="58"/>
      <x:c r="L33" s="58"/>
    </x:row>
    <x:row r="34" ht="28" customHeight="1">
      <x:c r="A34" s="28" t="str">
        <x:v>State the required input and relationship owner.</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Review and changes</x:v>
      </x:c>
      <x:c r="B39" s="58"/>
      <x:c r="C39" s="58"/>
      <x:c r="D39" s="58"/>
      <x:c r="E39" s="58"/>
      <x:c r="F39" s="58"/>
      <x:c r="G39" s="58"/>
      <x:c r="H39" s="58"/>
      <x:c r="I39" s="58"/>
      <x:c r="J39" s="58"/>
      <x:c r="K39" s="58"/>
      <x:c r="L39" s="58"/>
    </x:row>
    <x:row r="40" ht="28" customHeight="1">
      <x:c r="A40" s="28" t="str">
        <x:v>Record validation and the next review trigger.</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Low influence is not permission to ignore someone materially affected. Keep sensitive opinions out of widely circulated contact lists; describe observable concerns rather than labelling people resistant.</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B2 Communications / B6 Contacts</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14.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A7 | Scope and requirements boundary</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Make the project boundary visible and prevent unapproved expansion.</x:v>
      </x:c>
      <x:c r="B4" s="28"/>
      <x:c r="C4" s="28"/>
      <x:c r="D4" s="28"/>
      <x:c r="E4" s="28"/>
      <x:c r="F4" s="28"/>
      <x:c r="G4" s="28"/>
      <x:c r="H4" s="28"/>
      <x:c r="I4" s="28"/>
      <x:c r="J4" s="28"/>
      <x:c r="K4" s="28"/>
      <x:c r="L4" s="28"/>
    </x:row>
    <x:row r="5" ht="21" customHeight="1">
      <x:c r="A5" s="35" t="str">
        <x:v>01 | PROJECT INITIATION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Adapted from S04, business case and PID scope classifications.</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In-scope result</x:v>
      </x:c>
      <x:c r="B9" s="58"/>
      <x:c r="C9" s="58"/>
      <x:c r="D9" s="58"/>
      <x:c r="E9" s="58"/>
      <x:c r="F9" s="58"/>
      <x:c r="G9" s="58"/>
      <x:c r="H9" s="58"/>
      <x:c r="I9" s="58"/>
      <x:c r="J9" s="58"/>
      <x:c r="K9" s="58"/>
      <x:c r="L9" s="58"/>
    </x:row>
    <x:row r="10" ht="28" customHeight="1">
      <x:c r="A10" s="28" t="str">
        <x:v>Name outcomes and output families.</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Requirements classification</x:v>
      </x:c>
      <x:c r="B15" s="58"/>
      <x:c r="C15" s="58"/>
      <x:c r="D15" s="58"/>
      <x:c r="E15" s="58"/>
      <x:c r="F15" s="58"/>
      <x:c r="G15" s="58"/>
      <x:c r="H15" s="58"/>
      <x:c r="I15" s="58"/>
      <x:c r="J15" s="58"/>
      <x:c r="K15" s="58"/>
      <x:c r="L15" s="58"/>
    </x:row>
    <x:row r="16" ht="28" customHeight="1">
      <x:c r="A16" s="28" t="str">
        <x:v>List Must, Should, Could and Will not Have items.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Explicit exclusions</x:v>
      </x:c>
      <x:c r="B21" s="58"/>
      <x:c r="C21" s="58"/>
      <x:c r="D21" s="58"/>
      <x:c r="E21" s="58"/>
      <x:c r="F21" s="58"/>
      <x:c r="G21" s="58"/>
      <x:c r="H21" s="58"/>
      <x:c r="I21" s="58"/>
      <x:c r="J21" s="58"/>
      <x:c r="K21" s="58"/>
      <x:c r="L21" s="58"/>
    </x:row>
    <x:row r="22" ht="28" customHeight="1">
      <x:c r="A22" s="28" t="str">
        <x:v>Describe excluded functions, populations and changes.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Interfaces</x:v>
      </x:c>
      <x:c r="B27" s="58"/>
      <x:c r="C27" s="58"/>
      <x:c r="D27" s="58"/>
      <x:c r="E27" s="58"/>
      <x:c r="F27" s="58"/>
      <x:c r="G27" s="58"/>
      <x:c r="H27" s="58"/>
      <x:c r="I27" s="58"/>
      <x:c r="J27" s="58"/>
      <x:c r="K27" s="58"/>
      <x:c r="L27" s="58"/>
    </x:row>
    <x:row r="28" ht="28" customHeight="1">
      <x:c r="A28" s="28" t="str">
        <x:v>Identify neighbouring work and handover responsibilities.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Acceptance boundary</x:v>
      </x:c>
      <x:c r="B33" s="58"/>
      <x:c r="C33" s="58"/>
      <x:c r="D33" s="58"/>
      <x:c r="E33" s="58"/>
      <x:c r="F33" s="58"/>
      <x:c r="G33" s="58"/>
      <x:c r="H33" s="58"/>
      <x:c r="I33" s="58"/>
      <x:c r="J33" s="58"/>
      <x:c r="K33" s="58"/>
      <x:c r="L33" s="58"/>
    </x:row>
    <x:row r="34" ht="28" customHeight="1">
      <x:c r="A34" s="28" t="str">
        <x:v>State the minimum viable and acceptable result.</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Change rule</x:v>
      </x:c>
      <x:c r="B39" s="58"/>
      <x:c r="C39" s="58"/>
      <x:c r="D39" s="58"/>
      <x:c r="E39" s="58"/>
      <x:c r="F39" s="58"/>
      <x:c r="G39" s="58"/>
      <x:c r="H39" s="58"/>
      <x:c r="I39" s="58"/>
      <x:c r="J39" s="58"/>
      <x:c r="K39" s="58"/>
      <x:c r="L39" s="58"/>
    </x:row>
    <x:row r="40" ht="28" customHeight="1">
      <x:c r="A40" s="28" t="str">
        <x:v>Record baseline version, approver and escalation route.</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Must Have should mean the result is not viable or acceptable without it. Record why. A scope list without acceptance criteria or an authorised owner does not protect the project.</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B3 Outputs / B13 Traceability</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15.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s>
  <x:sheetData>
    <x:row r="1" ht="21" customHeight="1">
      <x:c r="A1" s="21" t="str">
        <x:v>A8 | Options appraisal</x:v>
      </x:c>
      <x:c r="B1" s="21"/>
      <x:c r="C1" s="21"/>
      <x:c r="D1" s="21"/>
      <x:c r="E1" s="21"/>
      <x:c r="F1" s="21"/>
      <x:c r="G1" s="21"/>
      <x:c r="H1" s="21"/>
      <x:c r="I1" s="21"/>
      <x:c r="J1" s="21"/>
    </x:row>
    <x:row r="2" ht="21" customHeight="1">
      <x:c r="A2" s="21"/>
      <x:c r="B2" s="21"/>
      <x:c r="C2" s="21"/>
      <x:c r="D2" s="21"/>
      <x:c r="E2" s="21"/>
      <x:c r="F2" s="21"/>
      <x:c r="G2" s="21"/>
      <x:c r="H2" s="21"/>
      <x:c r="I2" s="21"/>
      <x:c r="J2" s="21"/>
    </x:row>
    <x:row r="3" ht="21" customHeight="1">
      <x:c r="A3" s="21"/>
      <x:c r="B3" s="21"/>
      <x:c r="C3" s="21"/>
      <x:c r="D3" s="21"/>
      <x:c r="E3" s="21"/>
      <x:c r="F3" s="21"/>
      <x:c r="G3" s="21"/>
      <x:c r="H3" s="21"/>
      <x:c r="I3" s="21"/>
      <x:c r="J3" s="21"/>
    </x:row>
    <x:row r="4" ht="30" customHeight="1">
      <x:c r="A4" s="28" t="str">
        <x:v>Compare credible alternatives using explicit criteria and test the recommendation.</x:v>
      </x:c>
      <x:c r="B4" s="28"/>
      <x:c r="C4" s="28"/>
      <x:c r="D4" s="28"/>
      <x:c r="E4" s="28"/>
      <x:c r="F4" s="28"/>
      <x:c r="G4" s="28"/>
      <x:c r="H4" s="28"/>
      <x:c r="I4" s="28"/>
      <x:c r="J4" s="28"/>
    </x:row>
    <x:row r="5" ht="21" customHeight="1">
      <x:c r="A5" s="35" t="str">
        <x:v>01 | PROJECT INITIATION</x:v>
      </x:c>
      <x:c r="B5" s="35"/>
      <x:c r="C5" s="35"/>
      <x:c r="D5" s="35"/>
      <x:c r="E5" s="35"/>
      <x:c r="F5" s="41" t="str">
        <x:f>IFERROR(HYPERLINK("#'04 Tool Index'!A1","OPEN TOOL INDEX"),"OPEN TOOL INDEX")</x:f>
        <x:v>OPEN TOOL INDEX</x:v>
      </x:c>
      <x:c r="G5" s="41"/>
      <x:c r="H5" s="41"/>
      <x:c r="I5" s="41"/>
      <x:c r="J5" s="41"/>
    </x:row>
    <x:row r="6" ht="30" customHeight="1">
      <x:c r="A6" s="46" t="str">
        <x:v>BLUE text / pale-blue cells: enter your evidence. BLACK text / pale-teal cells: calculated. Blank is not zero or approval.</x:v>
      </x:c>
      <x:c r="B6" s="46"/>
      <x:c r="C6" s="46"/>
      <x:c r="D6" s="46"/>
      <x:c r="E6" s="46"/>
      <x:c r="F6" s="46"/>
      <x:c r="G6" s="46"/>
      <x:c r="H6" s="46"/>
      <x:c r="I6" s="46"/>
      <x:c r="J6" s="46"/>
    </x:row>
    <x:row r="7" ht="26" customHeight="1">
      <x:c r="A7" s="52" t="str">
        <x:v>Developed from S04, A2 options appraisal; HR Delivery weighted calculation.</x:v>
      </x:c>
      <x:c r="B7" s="52"/>
      <x:c r="C7" s="52"/>
      <x:c r="D7" s="52"/>
      <x:c r="E7" s="52"/>
      <x:c r="F7" s="52"/>
      <x:c r="G7" s="52"/>
      <x:c r="H7" s="52"/>
      <x:c r="I7" s="52"/>
      <x:c r="J7" s="52"/>
    </x:row>
    <x:row r="8" ht="21" customHeight="1">
      <x:c r="A8" s="70" t="str">
        <x:v>Agree weights before scoring. Defaults below are illustrative; they must total 100%.</x:v>
      </x:c>
      <x:c r="B8" s="70"/>
      <x:c r="C8" s="70"/>
      <x:c r="D8" s="70"/>
      <x:c r="E8" s="70"/>
      <x:c r="F8" s="70"/>
      <x:c r="G8" s="70"/>
      <x:c r="H8" s="70"/>
      <x:c r="I8" s="70"/>
      <x:c r="J8" s="70"/>
    </x:row>
    <x:row r="9" ht="36" customHeight="1">
      <x:c r="A9" s="75" t="str">
        <x:v>Option</x:v>
      </x:c>
      <x:c r="B9" s="75" t="str">
        <x:v>Mandatory condition</x:v>
      </x:c>
      <x:c r="C9" s="75" t="str">
        <x:v>Benefit</x:v>
      </x:c>
      <x:c r="D9" s="75" t="str">
        <x:v>Deliverability</x:v>
      </x:c>
      <x:c r="E9" s="75" t="str">
        <x:v>Affordability</x:v>
      </x:c>
      <x:c r="F9" s="75" t="str">
        <x:v>Manageable risk</x:v>
      </x:c>
      <x:c r="G9" s="75" t="str">
        <x:v>Weighted score</x:v>
      </x:c>
      <x:c r="H9" s="15"/>
      <x:c r="I9" s="15"/>
      <x:c r="J9" s="15"/>
    </x:row>
    <x:row r="10" ht="21" customHeight="1">
      <x:c r="A10" s="15" t="str">
        <x:v>WEIGHTS</x:v>
      </x:c>
      <x:c r="B10" s="15"/>
      <x:c r="C10" s="139" t="n">
        <x:v>0.35</x:v>
      </x:c>
      <x:c r="D10" s="139" t="n">
        <x:v>0.25</x:v>
      </x:c>
      <x:c r="E10" s="139" t="n">
        <x:v>0.2</x:v>
      </x:c>
      <x:c r="F10" s="139" t="n">
        <x:v>0.2</x:v>
      </x:c>
      <x:c r="G10" s="15" t="str">
        <x:f>IF(ABS(SUM(C10:F10)-1)&lt;0.000001,"WEIGHTS OK","CHECK WEIGHTS")</x:f>
        <x:v>WEIGHTS OK</x:v>
      </x:c>
      <x:c r="H10" s="15"/>
      <x:c r="I10" s="15"/>
      <x:c r="J10" s="15"/>
    </x:row>
    <x:row r="11" ht="36" customHeight="1">
      <x:c r="A11" s="81"/>
      <x:c r="B11" s="81"/>
      <x:c r="C11" s="81"/>
      <x:c r="D11" s="81"/>
      <x:c r="E11" s="81"/>
      <x:c r="F11" s="81"/>
      <x:c r="G11" s="142" t="str">
        <x:f>IF(A11="","",IF(B11&lt;&gt;"Pass","NOT ELIGIBLE",IF(ABS(SUM($C$10:$F$10)-1)&gt;0.000001,"CHECK WEIGHTS",IF(COUNT(C11:F11)&lt;&gt;4,"MISSING SCORES",SUMPRODUCT(C11:F11,$C$10:$F$10)))))</x:f>
      </x:c>
      <x:c r="H11" s="15"/>
      <x:c r="I11" s="15"/>
      <x:c r="J11" s="15"/>
    </x:row>
    <x:row r="12" ht="36" customHeight="1">
      <x:c r="A12" s="81"/>
      <x:c r="B12" s="81"/>
      <x:c r="C12" s="81"/>
      <x:c r="D12" s="81"/>
      <x:c r="E12" s="81"/>
      <x:c r="F12" s="81"/>
      <x:c r="G12" s="142" t="str">
        <x:f>IF(A12="","",IF(B12&lt;&gt;"Pass","NOT ELIGIBLE",IF(ABS(SUM($C$10:$F$10)-1)&gt;0.000001,"CHECK WEIGHTS",IF(COUNT(C12:F12)&lt;&gt;4,"MISSING SCORES",SUMPRODUCT(C12:F12,$C$10:$F$10)))))</x:f>
      </x:c>
      <x:c r="H12" s="15"/>
      <x:c r="I12" s="15"/>
      <x:c r="J12" s="15"/>
    </x:row>
    <x:row r="13" ht="36" customHeight="1">
      <x:c r="A13" s="81"/>
      <x:c r="B13" s="81"/>
      <x:c r="C13" s="81"/>
      <x:c r="D13" s="81"/>
      <x:c r="E13" s="81"/>
      <x:c r="F13" s="81"/>
      <x:c r="G13" s="142" t="str">
        <x:f>IF(A13="","",IF(B13&lt;&gt;"Pass","NOT ELIGIBLE",IF(ABS(SUM($C$10:$F$10)-1)&gt;0.000001,"CHECK WEIGHTS",IF(COUNT(C13:F13)&lt;&gt;4,"MISSING SCORES",SUMPRODUCT(C13:F13,$C$10:$F$10)))))</x:f>
      </x:c>
      <x:c r="H13" s="15"/>
      <x:c r="I13" s="15"/>
      <x:c r="J13" s="15"/>
    </x:row>
    <x:row r="14" ht="36" customHeight="1">
      <x:c r="A14" s="81"/>
      <x:c r="B14" s="81"/>
      <x:c r="C14" s="81"/>
      <x:c r="D14" s="81"/>
      <x:c r="E14" s="81"/>
      <x:c r="F14" s="81"/>
      <x:c r="G14" s="142" t="str">
        <x:f>IF(A14="","",IF(B14&lt;&gt;"Pass","NOT ELIGIBLE",IF(ABS(SUM($C$10:$F$10)-1)&gt;0.000001,"CHECK WEIGHTS",IF(COUNT(C14:F14)&lt;&gt;4,"MISSING SCORES",SUMPRODUCT(C14:F14,$C$10:$F$10)))))</x:f>
      </x:c>
      <x:c r="H14" s="15"/>
      <x:c r="I14" s="15"/>
      <x:c r="J14" s="15"/>
    </x:row>
    <x:row r="15" ht="36" customHeight="1">
      <x:c r="A15" s="81"/>
      <x:c r="B15" s="81"/>
      <x:c r="C15" s="81"/>
      <x:c r="D15" s="81"/>
      <x:c r="E15" s="81"/>
      <x:c r="F15" s="81"/>
      <x:c r="G15" s="142" t="str">
        <x:f>IF(A15="","",IF(B15&lt;&gt;"Pass","NOT ELIGIBLE",IF(ABS(SUM($C$10:$F$10)-1)&gt;0.000001,"CHECK WEIGHTS",IF(COUNT(C15:F15)&lt;&gt;4,"MISSING SCORES",SUMPRODUCT(C15:F15,$C$10:$F$10)))))</x:f>
      </x:c>
      <x:c r="H15" s="15"/>
      <x:c r="I15" s="15"/>
      <x:c r="J15" s="15"/>
    </x:row>
    <x:row r="16" ht="36" customHeight="1">
      <x:c r="A16" s="81"/>
      <x:c r="B16" s="81"/>
      <x:c r="C16" s="81"/>
      <x:c r="D16" s="81"/>
      <x:c r="E16" s="81"/>
      <x:c r="F16" s="81"/>
      <x:c r="G16" s="142" t="str">
        <x:f>IF(A16="","",IF(B16&lt;&gt;"Pass","NOT ELIGIBLE",IF(ABS(SUM($C$10:$F$10)-1)&gt;0.000001,"CHECK WEIGHTS",IF(COUNT(C16:F16)&lt;&gt;4,"MISSING SCORES",SUMPRODUCT(C16:F16,$C$10:$F$10)))))</x:f>
      </x:c>
      <x:c r="H16" s="15"/>
      <x:c r="I16" s="15"/>
      <x:c r="J16" s="15"/>
    </x:row>
    <x:row r="17" ht="36" customHeight="1">
      <x:c r="A17" s="81"/>
      <x:c r="B17" s="81"/>
      <x:c r="C17" s="81"/>
      <x:c r="D17" s="81"/>
      <x:c r="E17" s="81"/>
      <x:c r="F17" s="81"/>
      <x:c r="G17" s="142" t="str">
        <x:f>IF(A17="","",IF(B17&lt;&gt;"Pass","NOT ELIGIBLE",IF(ABS(SUM($C$10:$F$10)-1)&gt;0.000001,"CHECK WEIGHTS",IF(COUNT(C17:F17)&lt;&gt;4,"MISSING SCORES",SUMPRODUCT(C17:F17,$C$10:$F$10)))))</x:f>
      </x:c>
      <x:c r="H17" s="15"/>
      <x:c r="I17" s="15"/>
      <x:c r="J17" s="15"/>
    </x:row>
    <x:row r="18" ht="36" customHeight="1">
      <x:c r="A18" s="81"/>
      <x:c r="B18" s="81"/>
      <x:c r="C18" s="81"/>
      <x:c r="D18" s="81"/>
      <x:c r="E18" s="81"/>
      <x:c r="F18" s="81"/>
      <x:c r="G18" s="142" t="str">
        <x:f>IF(A18="","",IF(B18&lt;&gt;"Pass","NOT ELIGIBLE",IF(ABS(SUM($C$10:$F$10)-1)&gt;0.000001,"CHECK WEIGHTS",IF(COUNT(C18:F18)&lt;&gt;4,"MISSING SCORES",SUMPRODUCT(C18:F18,$C$10:$F$10)))))</x:f>
      </x:c>
      <x:c r="H18" s="15"/>
      <x:c r="I18" s="15"/>
      <x:c r="J18" s="15"/>
    </x:row>
    <x:row r="19" ht="36" customHeight="1">
      <x:c r="A19" s="81"/>
      <x:c r="B19" s="81"/>
      <x:c r="C19" s="81"/>
      <x:c r="D19" s="81"/>
      <x:c r="E19" s="81"/>
      <x:c r="F19" s="81"/>
      <x:c r="G19" s="142" t="str">
        <x:f>IF(A19="","",IF(B19&lt;&gt;"Pass","NOT ELIGIBLE",IF(ABS(SUM($C$10:$F$10)-1)&gt;0.000001,"CHECK WEIGHTS",IF(COUNT(C19:F19)&lt;&gt;4,"MISSING SCORES",SUMPRODUCT(C19:F19,$C$10:$F$10)))))</x:f>
      </x:c>
      <x:c r="H19" s="15"/>
      <x:c r="I19" s="15"/>
      <x:c r="J19" s="15"/>
    </x:row>
    <x:row r="20" ht="36" customHeight="1">
      <x:c r="A20" s="81"/>
      <x:c r="B20" s="81"/>
      <x:c r="C20" s="81"/>
      <x:c r="D20" s="81"/>
      <x:c r="E20" s="81"/>
      <x:c r="F20" s="81"/>
      <x:c r="G20" s="142" t="str">
        <x:f>IF(A20="","",IF(B20&lt;&gt;"Pass","NOT ELIGIBLE",IF(ABS(SUM($C$10:$F$10)-1)&gt;0.000001,"CHECK WEIGHTS",IF(COUNT(C20:F20)&lt;&gt;4,"MISSING SCORES",SUMPRODUCT(C20:F20,$C$10:$F$10)))))</x:f>
      </x:c>
      <x:c r="H20" s="15"/>
      <x:c r="I20" s="15"/>
      <x:c r="J20" s="15"/>
    </x:row>
    <x:row r="21" ht="21" customHeight="1">
      <x:c r="A21" s="15"/>
      <x:c r="B21" s="15"/>
      <x:c r="C21" s="15"/>
      <x:c r="D21" s="15"/>
      <x:c r="E21" s="15"/>
      <x:c r="F21" s="15"/>
      <x:c r="G21" s="15"/>
      <x:c r="H21" s="15"/>
      <x:c r="I21" s="15"/>
      <x:c r="J21" s="15"/>
    </x:row>
    <x:row r="22" ht="21" customHeight="1">
      <x:c r="A22" s="15"/>
      <x:c r="B22" s="15"/>
      <x:c r="C22" s="15"/>
      <x:c r="D22" s="15"/>
      <x:c r="E22" s="15"/>
      <x:c r="F22" s="15"/>
      <x:c r="G22" s="15"/>
      <x:c r="H22" s="15"/>
      <x:c r="I22" s="15"/>
      <x:c r="J22" s="15"/>
    </x:row>
    <x:row r="23" ht="21" customHeight="1">
      <x:c r="A23" s="115" t="str">
        <x:v>DECISION NOTE | A score is one input, not approval. Record score evidence, sensitivity and the authorised decision below. The mandatory test is separate; a failed or unconfirmed condition prevents a numerical recommendation.</x:v>
      </x:c>
      <x:c r="B23" s="115"/>
      <x:c r="C23" s="115"/>
      <x:c r="D23" s="115"/>
      <x:c r="E23" s="115"/>
      <x:c r="F23" s="115"/>
      <x:c r="G23" s="115"/>
      <x:c r="H23" s="115"/>
      <x:c r="I23" s="115"/>
      <x:c r="J23" s="115"/>
    </x:row>
    <x:row r="24" ht="21" customHeight="1">
      <x:c r="A24" s="115"/>
      <x:c r="B24" s="115"/>
      <x:c r="C24" s="115"/>
      <x:c r="D24" s="115"/>
      <x:c r="E24" s="115"/>
      <x:c r="F24" s="115"/>
      <x:c r="G24" s="115"/>
      <x:c r="H24" s="115"/>
      <x:c r="I24" s="115"/>
      <x:c r="J24" s="115"/>
    </x:row>
    <x:row r="25" ht="21" customHeight="1">
      <x:c r="A25" s="115"/>
      <x:c r="B25" s="115"/>
      <x:c r="C25" s="115"/>
      <x:c r="D25" s="115"/>
      <x:c r="E25" s="115"/>
      <x:c r="F25" s="115"/>
      <x:c r="G25" s="115"/>
      <x:c r="H25" s="115"/>
      <x:c r="I25" s="115"/>
      <x:c r="J25" s="115"/>
    </x:row>
    <x:row r="26" ht="21" customHeight="1">
      <x:c r="A26" s="115"/>
      <x:c r="B26" s="115"/>
      <x:c r="C26" s="115"/>
      <x:c r="D26" s="115"/>
      <x:c r="E26" s="115"/>
      <x:c r="F26" s="115"/>
      <x:c r="G26" s="115"/>
      <x:c r="H26" s="115"/>
      <x:c r="I26" s="115"/>
      <x:c r="J26" s="115"/>
    </x:row>
    <x:row r="27" ht="21" customHeight="1">
      <x:c r="A27" s="115"/>
      <x:c r="B27" s="115"/>
      <x:c r="C27" s="115"/>
      <x:c r="D27" s="115"/>
      <x:c r="E27" s="115"/>
      <x:c r="F27" s="115"/>
      <x:c r="G27" s="115"/>
      <x:c r="H27" s="115"/>
      <x:c r="I27" s="115"/>
      <x:c r="J27" s="115"/>
    </x:row>
    <x:row r="28" ht="21" customHeight="1">
      <x:c r="A28" s="15"/>
      <x:c r="B28" s="15"/>
      <x:c r="C28" s="15"/>
      <x:c r="D28" s="15"/>
      <x:c r="E28" s="15"/>
      <x:c r="F28" s="15"/>
      <x:c r="G28" s="15"/>
      <x:c r="H28" s="15"/>
      <x:c r="I28" s="15"/>
      <x:c r="J28" s="15"/>
    </x:row>
    <x:row r="29" ht="21" customHeight="1">
      <x:c r="A29" s="58" t="str">
        <x:v>Evidence, sensitivity and decision rationale</x:v>
      </x:c>
      <x:c r="B29" s="58"/>
      <x:c r="C29" s="58"/>
      <x:c r="D29" s="58"/>
      <x:c r="E29" s="58"/>
      <x:c r="F29" s="58"/>
      <x:c r="G29" s="58"/>
      <x:c r="H29" s="58"/>
      <x:c r="I29" s="58"/>
      <x:c r="J29" s="58"/>
    </x:row>
    <x:row r="30" ht="21" customHeight="1">
      <x:c r="A30" s="81"/>
      <x:c r="B30" s="81"/>
      <x:c r="C30" s="81"/>
      <x:c r="D30" s="81"/>
      <x:c r="E30" s="81"/>
      <x:c r="F30" s="81"/>
      <x:c r="G30" s="81"/>
      <x:c r="H30" s="81"/>
      <x:c r="I30" s="81"/>
      <x:c r="J30" s="81"/>
    </x:row>
    <x:row r="31" ht="21" customHeight="1">
      <x:c r="A31" s="81"/>
      <x:c r="B31" s="81"/>
      <x:c r="C31" s="81"/>
      <x:c r="D31" s="81"/>
      <x:c r="E31" s="81"/>
      <x:c r="F31" s="81"/>
      <x:c r="G31" s="81"/>
      <x:c r="H31" s="81"/>
      <x:c r="I31" s="81"/>
      <x:c r="J31" s="81"/>
    </x:row>
    <x:row r="32" ht="21" customHeight="1">
      <x:c r="A32" s="81"/>
      <x:c r="B32" s="81"/>
      <x:c r="C32" s="81"/>
      <x:c r="D32" s="81"/>
      <x:c r="E32" s="81"/>
      <x:c r="F32" s="81"/>
      <x:c r="G32" s="81"/>
      <x:c r="H32" s="81"/>
      <x:c r="I32" s="81"/>
      <x:c r="J32" s="81"/>
    </x:row>
    <x:row r="33" ht="21" customHeight="1">
      <x:c r="A33" s="81"/>
      <x:c r="B33" s="81"/>
      <x:c r="C33" s="81"/>
      <x:c r="D33" s="81"/>
      <x:c r="E33" s="81"/>
      <x:c r="F33" s="81"/>
      <x:c r="G33" s="81"/>
      <x:c r="H33" s="81"/>
      <x:c r="I33" s="81"/>
      <x:c r="J33" s="81"/>
    </x:row>
    <x:row r="34" ht="21" customHeight="1">
      <x:c r="A34" s="81"/>
      <x:c r="B34" s="81"/>
      <x:c r="C34" s="81"/>
      <x:c r="D34" s="81"/>
      <x:c r="E34" s="81"/>
      <x:c r="F34" s="81"/>
      <x:c r="G34" s="81"/>
      <x:c r="H34" s="81"/>
      <x:c r="I34" s="81"/>
      <x:c r="J34" s="81"/>
    </x:row>
    <x:row r="35" ht="21" customHeight="1">
      <x:c r="A35" s="81"/>
      <x:c r="B35" s="81"/>
      <x:c r="C35" s="81"/>
      <x:c r="D35" s="81"/>
      <x:c r="E35" s="81"/>
      <x:c r="F35" s="81"/>
      <x:c r="G35" s="81"/>
      <x:c r="H35" s="81"/>
      <x:c r="I35" s="81"/>
      <x:c r="J35" s="81"/>
    </x:row>
    <x:row r="36" ht="21" customHeight="1">
      <x:c r="A36" s="81"/>
      <x:c r="B36" s="81"/>
      <x:c r="C36" s="81"/>
      <x:c r="D36" s="81"/>
      <x:c r="E36" s="81"/>
      <x:c r="F36" s="81"/>
      <x:c r="G36" s="81"/>
      <x:c r="H36" s="81"/>
      <x:c r="I36" s="81"/>
      <x:c r="J36" s="81"/>
    </x:row>
    <x:row r="37" ht="21" customHeight="1">
      <x:c r="A37" s="15"/>
      <x:c r="B37" s="15"/>
      <x:c r="C37" s="15"/>
      <x:c r="D37" s="15"/>
      <x:c r="E37" s="15"/>
      <x:c r="F37" s="15"/>
      <x:c r="G37" s="15"/>
      <x:c r="H37" s="15"/>
      <x:c r="I37" s="15"/>
      <x:c r="J37" s="15"/>
    </x:row>
    <x:row r="38" ht="21" customHeight="1">
      <x:c r="A38" s="15"/>
      <x:c r="B38" s="15"/>
      <x:c r="C38" s="15"/>
      <x:c r="D38" s="15"/>
      <x:c r="E38" s="15"/>
      <x:c r="F38" s="15"/>
      <x:c r="G38" s="15"/>
      <x:c r="H38" s="15"/>
      <x:c r="I38" s="15"/>
      <x:c r="J38" s="15"/>
    </x:row>
    <x:row r="39" ht="21" customHeight="1">
      <x:c r="A39" s="15"/>
      <x:c r="B39" s="15"/>
      <x:c r="C39" s="15"/>
      <x:c r="D39" s="15"/>
      <x:c r="E39" s="15"/>
      <x:c r="F39" s="15"/>
      <x:c r="G39" s="15"/>
      <x:c r="H39" s="15"/>
      <x:c r="I39" s="15"/>
      <x:c r="J39" s="15"/>
    </x:row>
    <x:row r="40" ht="21" customHeight="1">
      <x:c r="A40" s="15"/>
      <x:c r="B40" s="15"/>
      <x:c r="C40" s="15"/>
      <x:c r="D40" s="15"/>
      <x:c r="E40" s="15"/>
      <x:c r="F40" s="15"/>
      <x:c r="G40" s="15"/>
      <x:c r="H40" s="15"/>
      <x:c r="I40" s="15"/>
      <x:c r="J40" s="15"/>
    </x:row>
  </x:sheetData>
  <x:mergeCells>
    <x:mergeCell ref="A1:J3"/>
    <x:mergeCell ref="A4:J4"/>
    <x:mergeCell ref="A5:E5"/>
    <x:mergeCell ref="F5:J5"/>
    <x:mergeCell ref="A6:J6"/>
    <x:mergeCell ref="A7:J7"/>
    <x:mergeCell ref="A8:J8"/>
    <x:mergeCell ref="A23:J27"/>
    <x:mergeCell ref="A29:J29"/>
    <x:mergeCell ref="A30:J36"/>
  </x:mergeCells>
  <x:dataValidations count="3">
    <x:dataValidation type="list" errorStyle="stop" allowBlank="1" showErrorMessage="1" errorTitle="Choose a listed value" error="Use the drop-down list or leave the entry blank." sqref="B11:B20">
      <x:formula1>"Pass,Fail,Unconfirmed"</x:formula1>
    </x:dataValidation>
    <x:dataValidation type="whole" errorStyle="stop" operator="between" allowBlank="1" showErrorMessage="1" errorTitle="Check the value" error="Enter a value between 1 and 5." sqref="C11:F20">
      <x:formula1>1</x:formula1>
      <x:formula2>5</x:formula2>
    </x:dataValidation>
    <x:dataValidation type="decimal" errorStyle="stop" operator="between" allowBlank="1" showErrorMessage="1" errorTitle="Check the value" error="Enter a value between 0 and 1." sqref="C10:F10">
      <x:formula1>0</x:formula1>
      <x:formula2>1</x:formula2>
    </x:dataValidation>
  </x:dataValidations>
  <x:pageMargins left="0.7" right="0.7" top="0.75" bottom="0.75" header="0.3" footer="0.3"/>
</x:worksheet>
</file>

<file path=xl/worksheets/sheet16.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A9 | Complexity and assurance assessment</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Scale the project controls to uncertainty, consequence and organisational capacity.</x:v>
      </x:c>
      <x:c r="B4" s="28"/>
      <x:c r="C4" s="28"/>
      <x:c r="D4" s="28"/>
      <x:c r="E4" s="28"/>
      <x:c r="F4" s="28"/>
      <x:c r="G4" s="28"/>
      <x:c r="H4" s="28"/>
      <x:c r="I4" s="28"/>
      <x:c r="J4" s="28"/>
      <x:c r="K4" s="28"/>
      <x:c r="L4" s="28"/>
    </x:row>
    <x:row r="5" ht="21" customHeight="1">
      <x:c r="A5" s="35" t="str">
        <x:v>01 | PROJECT INITIATION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Developed from S04, A1 complexity; HR Delivery assurance additions.</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Complexity profile</x:v>
      </x:c>
      <x:c r="B9" s="58"/>
      <x:c r="C9" s="58"/>
      <x:c r="D9" s="58"/>
      <x:c r="E9" s="58"/>
      <x:c r="F9" s="58"/>
      <x:c r="G9" s="58"/>
      <x:c r="H9" s="58"/>
      <x:c r="I9" s="58"/>
      <x:c r="J9" s="58"/>
      <x:c r="K9" s="58"/>
      <x:c r="L9" s="58"/>
    </x:row>
    <x:row r="10" ht="28" customHeight="1">
      <x:c r="A10" s="28" t="str">
        <x:v>Describe stakeholder, contract and technical complexity.</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Consequence and novelty</x:v>
      </x:c>
      <x:c r="B15" s="58"/>
      <x:c r="C15" s="58"/>
      <x:c r="D15" s="58"/>
      <x:c r="E15" s="58"/>
      <x:c r="F15" s="58"/>
      <x:c r="G15" s="58"/>
      <x:c r="H15" s="58"/>
      <x:c r="I15" s="58"/>
      <x:c r="J15" s="58"/>
      <x:c r="K15" s="58"/>
      <x:c r="L15" s="58"/>
    </x:row>
    <x:row r="16" ht="28" customHeight="1">
      <x:c r="A16" s="28" t="str">
        <x:v>Identify failure impact and unfamiliar work.</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Capacity and competence</x:v>
      </x:c>
      <x:c r="B21" s="58"/>
      <x:c r="C21" s="58"/>
      <x:c r="D21" s="58"/>
      <x:c r="E21" s="58"/>
      <x:c r="F21" s="58"/>
      <x:c r="G21" s="58"/>
      <x:c r="H21" s="58"/>
      <x:c r="I21" s="58"/>
      <x:c r="J21" s="58"/>
      <x:c r="K21" s="58"/>
      <x:c r="L21" s="58"/>
    </x:row>
    <x:row r="22" ht="28" customHeight="1">
      <x:c r="A22" s="28" t="str">
        <x:v>Check available skills, time and decision support.</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Mandatory reviews</x:v>
      </x:c>
      <x:c r="B27" s="58"/>
      <x:c r="C27" s="58"/>
      <x:c r="D27" s="58"/>
      <x:c r="E27" s="58"/>
      <x:c r="F27" s="58"/>
      <x:c r="G27" s="58"/>
      <x:c r="H27" s="58"/>
      <x:c r="I27" s="58"/>
      <x:c r="J27" s="58"/>
      <x:c r="K27" s="58"/>
      <x:c r="L27" s="58"/>
    </x:row>
    <x:row r="28" ht="28" customHeight="1">
      <x:c r="A28" s="28" t="str">
        <x:v>Name specialist checks and release constraints.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Assurance plan</x:v>
      </x:c>
      <x:c r="B33" s="58"/>
      <x:c r="C33" s="58"/>
      <x:c r="D33" s="58"/>
      <x:c r="E33" s="58"/>
      <x:c r="F33" s="58"/>
      <x:c r="G33" s="58"/>
      <x:c r="H33" s="58"/>
      <x:c r="I33" s="58"/>
      <x:c r="J33" s="58"/>
      <x:c r="K33" s="58"/>
      <x:c r="L33" s="58"/>
    </x:row>
    <x:row r="34" ht="28" customHeight="1">
      <x:c r="A34" s="28" t="str">
        <x:v>Set proportionate gates, reporting and independent review.</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Tailoring approval</x:v>
      </x:c>
      <x:c r="B39" s="58"/>
      <x:c r="C39" s="58"/>
      <x:c r="D39" s="58"/>
      <x:c r="E39" s="58"/>
      <x:c r="F39" s="58"/>
      <x:c r="G39" s="58"/>
      <x:c r="H39" s="58"/>
      <x:c r="I39" s="58"/>
      <x:c r="J39" s="58"/>
      <x:c r="K39" s="58"/>
      <x:c r="L39" s="58"/>
    </x:row>
    <x:row r="40" ht="28" customHeight="1">
      <x:c r="A40" s="28" t="str">
        <x:v>Record rationale, approver and reassessment triggers.</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This is a practice judgement, not a validated psychometric instrument. Do not average away a severe safety, legal or information-handling consequence. A single critical condition can require stronger assurance.</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B12 Quality / B17 Information / gate reviews</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17.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13" hidden="0" customWidth="1"/>
    <x:col min="8" max="8" width="13" hidden="0" customWidth="1"/>
  </x:cols>
  <x:sheetData>
    <x:row r="1" ht="21" customHeight="1">
      <x:c r="A1" s="21" t="str">
        <x:v>A10 | Assumptions and dependencies register</x:v>
      </x:c>
      <x:c r="B1" s="21"/>
      <x:c r="C1" s="21"/>
      <x:c r="D1" s="21"/>
      <x:c r="E1" s="21"/>
      <x:c r="F1" s="21"/>
      <x:c r="G1" s="21"/>
      <x:c r="H1" s="21"/>
    </x:row>
    <x:row r="2" ht="21" customHeight="1">
      <x:c r="A2" s="21"/>
      <x:c r="B2" s="21"/>
      <x:c r="C2" s="21"/>
      <x:c r="D2" s="21"/>
      <x:c r="E2" s="21"/>
      <x:c r="F2" s="21"/>
      <x:c r="G2" s="21"/>
      <x:c r="H2" s="21"/>
    </x:row>
    <x:row r="3" ht="21" customHeight="1">
      <x:c r="A3" s="21"/>
      <x:c r="B3" s="21"/>
      <x:c r="C3" s="21"/>
      <x:c r="D3" s="21"/>
      <x:c r="E3" s="21"/>
      <x:c r="F3" s="21"/>
      <x:c r="G3" s="21"/>
      <x:c r="H3" s="21"/>
    </x:row>
    <x:row r="4" ht="30" customHeight="1">
      <x:c r="A4" s="28" t="str">
        <x:v>Expose what the project relies on and convert uncertainty into an owned test or commitment.</x:v>
      </x:c>
      <x:c r="B4" s="28"/>
      <x:c r="C4" s="28"/>
      <x:c r="D4" s="28"/>
      <x:c r="E4" s="28"/>
      <x:c r="F4" s="28"/>
      <x:c r="G4" s="28"/>
      <x:c r="H4" s="28"/>
    </x:row>
    <x:row r="5" ht="21" customHeight="1">
      <x:c r="A5" s="35" t="str">
        <x:v>01 | PROJECT INITIATION</x:v>
      </x:c>
      <x:c r="B5" s="35"/>
      <x:c r="C5" s="35"/>
      <x:c r="D5" s="35"/>
      <x:c r="E5" s="41" t="str">
        <x:f>IFERROR(HYPERLINK("#'04 Tool Index'!A1","OPEN TOOL INDEX"),"OPEN TOOL INDEX")</x:f>
        <x:v>OPEN TOOL INDEX</x:v>
      </x:c>
      <x:c r="F5" s="41"/>
      <x:c r="G5" s="41"/>
      <x:c r="H5" s="41"/>
    </x:row>
    <x:row r="6" ht="30" customHeight="1">
      <x:c r="A6" s="46" t="str">
        <x:v>BLUE text / pale-blue cells: enter your evidence. BLACK text / pale-teal cells: calculated. Blank is not zero or approval.</x:v>
      </x:c>
      <x:c r="B6" s="46"/>
      <x:c r="C6" s="46"/>
      <x:c r="D6" s="46"/>
      <x:c r="E6" s="46"/>
      <x:c r="F6" s="46"/>
      <x:c r="G6" s="46"/>
      <x:c r="H6" s="46"/>
    </x:row>
    <x:row r="7" ht="26" customHeight="1">
      <x:c r="A7" s="52" t="str">
        <x:v>HR Delivery development</x:v>
      </x:c>
      <x:c r="B7" s="52"/>
      <x:c r="C7" s="52"/>
      <x:c r="D7" s="52"/>
      <x:c r="E7" s="52"/>
      <x:c r="F7" s="52"/>
      <x:c r="G7" s="52"/>
      <x:c r="H7" s="52"/>
    </x:row>
    <x:row r="8" ht="21" customHeight="1">
      <x:c r="A8" s="15"/>
      <x:c r="B8" s="15"/>
      <x:c r="C8" s="15"/>
      <x:c r="D8" s="15"/>
      <x:c r="E8" s="15"/>
      <x:c r="F8" s="15"/>
      <x:c r="G8" s="15"/>
      <x:c r="H8" s="15"/>
    </x:row>
    <x:row r="9" ht="40" customHeight="1">
      <x:c r="A9" s="76" t="str">
        <x:v>ID / type</x:v>
      </x:c>
      <x:c r="B9" s="76" t="str">
        <x:v>Assumption or dependency</x:v>
      </x:c>
      <x:c r="C9" s="76" t="str">
        <x:v>Evidence / commitment</x:v>
      </x:c>
      <x:c r="D9" s="76" t="str">
        <x:v>Owner</x:v>
      </x:c>
      <x:c r="E9" s="76" t="str">
        <x:v>Required by</x:v>
      </x:c>
      <x:c r="F9" s="76" t="str">
        <x:v>Status / action</x:v>
      </x:c>
      <x:c r="G9" s="15"/>
      <x:c r="H9" s="15"/>
    </x:row>
    <x:row r="10" ht="42" customHeight="1">
      <x:c r="A10" s="81"/>
      <x:c r="B10" s="81"/>
      <x:c r="C10" s="81"/>
      <x:c r="D10" s="81"/>
      <x:c r="E10" s="81"/>
      <x:c r="F10" s="81"/>
      <x:c r="G10" s="15"/>
      <x:c r="H10" s="15"/>
    </x:row>
    <x:row r="11" ht="42" customHeight="1">
      <x:c r="A11" s="81"/>
      <x:c r="B11" s="81"/>
      <x:c r="C11" s="81"/>
      <x:c r="D11" s="81"/>
      <x:c r="E11" s="81"/>
      <x:c r="F11" s="81"/>
      <x:c r="G11" s="15"/>
      <x:c r="H11" s="15"/>
    </x:row>
    <x:row r="12" ht="42" customHeight="1">
      <x:c r="A12" s="81"/>
      <x:c r="B12" s="81"/>
      <x:c r="C12" s="81"/>
      <x:c r="D12" s="81"/>
      <x:c r="E12" s="81"/>
      <x:c r="F12" s="81"/>
      <x:c r="G12" s="15"/>
      <x:c r="H12" s="15"/>
    </x:row>
    <x:row r="13" ht="42" customHeight="1">
      <x:c r="A13" s="81"/>
      <x:c r="B13" s="81"/>
      <x:c r="C13" s="81"/>
      <x:c r="D13" s="81"/>
      <x:c r="E13" s="81"/>
      <x:c r="F13" s="81"/>
      <x:c r="G13" s="15"/>
      <x:c r="H13" s="15"/>
    </x:row>
    <x:row r="14" ht="42" customHeight="1">
      <x:c r="A14" s="81"/>
      <x:c r="B14" s="81"/>
      <x:c r="C14" s="81"/>
      <x:c r="D14" s="81"/>
      <x:c r="E14" s="81"/>
      <x:c r="F14" s="81"/>
      <x:c r="G14" s="15"/>
      <x:c r="H14" s="15"/>
    </x:row>
    <x:row r="15" ht="42" customHeight="1">
      <x:c r="A15" s="81"/>
      <x:c r="B15" s="81"/>
      <x:c r="C15" s="81"/>
      <x:c r="D15" s="81"/>
      <x:c r="E15" s="81"/>
      <x:c r="F15" s="81"/>
      <x:c r="G15" s="15"/>
      <x:c r="H15" s="15"/>
    </x:row>
    <x:row r="16" ht="42" customHeight="1">
      <x:c r="A16" s="81"/>
      <x:c r="B16" s="81"/>
      <x:c r="C16" s="81"/>
      <x:c r="D16" s="81"/>
      <x:c r="E16" s="81"/>
      <x:c r="F16" s="81"/>
      <x:c r="G16" s="15"/>
      <x:c r="H16" s="15"/>
    </x:row>
    <x:row r="17" ht="42" customHeight="1">
      <x:c r="A17" s="81"/>
      <x:c r="B17" s="81"/>
      <x:c r="C17" s="81"/>
      <x:c r="D17" s="81"/>
      <x:c r="E17" s="81"/>
      <x:c r="F17" s="81"/>
      <x:c r="G17" s="15"/>
      <x:c r="H17" s="15"/>
    </x:row>
    <x:row r="18" ht="42" customHeight="1">
      <x:c r="A18" s="81"/>
      <x:c r="B18" s="81"/>
      <x:c r="C18" s="81"/>
      <x:c r="D18" s="81"/>
      <x:c r="E18" s="81"/>
      <x:c r="F18" s="81"/>
      <x:c r="G18" s="15"/>
      <x:c r="H18" s="15"/>
    </x:row>
    <x:row r="19" ht="42" customHeight="1">
      <x:c r="A19" s="81"/>
      <x:c r="B19" s="81"/>
      <x:c r="C19" s="81"/>
      <x:c r="D19" s="81"/>
      <x:c r="E19" s="81"/>
      <x:c r="F19" s="81"/>
      <x:c r="G19" s="15"/>
      <x:c r="H19" s="15"/>
    </x:row>
    <x:row r="20" ht="42" customHeight="1">
      <x:c r="A20" s="81"/>
      <x:c r="B20" s="81"/>
      <x:c r="C20" s="81"/>
      <x:c r="D20" s="81"/>
      <x:c r="E20" s="81"/>
      <x:c r="F20" s="81"/>
      <x:c r="G20" s="15"/>
      <x:c r="H20" s="15"/>
    </x:row>
    <x:row r="21" ht="42" customHeight="1">
      <x:c r="A21" s="81"/>
      <x:c r="B21" s="81"/>
      <x:c r="C21" s="81"/>
      <x:c r="D21" s="81"/>
      <x:c r="E21" s="81"/>
      <x:c r="F21" s="81"/>
      <x:c r="G21" s="15"/>
      <x:c r="H21" s="15"/>
    </x:row>
    <x:row r="22" ht="42" customHeight="1">
      <x:c r="A22" s="81"/>
      <x:c r="B22" s="81"/>
      <x:c r="C22" s="81"/>
      <x:c r="D22" s="81"/>
      <x:c r="E22" s="81"/>
      <x:c r="F22" s="81"/>
      <x:c r="G22" s="15"/>
      <x:c r="H22" s="15"/>
    </x:row>
    <x:row r="23" ht="42" customHeight="1">
      <x:c r="A23" s="81"/>
      <x:c r="B23" s="81"/>
      <x:c r="C23" s="81"/>
      <x:c r="D23" s="81"/>
      <x:c r="E23" s="81"/>
      <x:c r="F23" s="81"/>
      <x:c r="G23" s="15"/>
      <x:c r="H23" s="15"/>
    </x:row>
    <x:row r="24" ht="42" customHeight="1">
      <x:c r="A24" s="81"/>
      <x:c r="B24" s="81"/>
      <x:c r="C24" s="81"/>
      <x:c r="D24" s="81"/>
      <x:c r="E24" s="81"/>
      <x:c r="F24" s="81"/>
      <x:c r="G24" s="15"/>
      <x:c r="H24" s="15"/>
    </x:row>
    <x:row r="25" ht="42" customHeight="1">
      <x:c r="A25" s="81"/>
      <x:c r="B25" s="81"/>
      <x:c r="C25" s="81"/>
      <x:c r="D25" s="81"/>
      <x:c r="E25" s="81"/>
      <x:c r="F25" s="81"/>
      <x:c r="G25" s="15"/>
      <x:c r="H25" s="15"/>
    </x:row>
    <x:row r="26" ht="42" customHeight="1">
      <x:c r="A26" s="81"/>
      <x:c r="B26" s="81"/>
      <x:c r="C26" s="81"/>
      <x:c r="D26" s="81"/>
      <x:c r="E26" s="81"/>
      <x:c r="F26" s="81"/>
      <x:c r="G26" s="15"/>
      <x:c r="H26" s="15"/>
    </x:row>
    <x:row r="27" ht="42" customHeight="1">
      <x:c r="A27" s="81"/>
      <x:c r="B27" s="81"/>
      <x:c r="C27" s="81"/>
      <x:c r="D27" s="81"/>
      <x:c r="E27" s="81"/>
      <x:c r="F27" s="81"/>
      <x:c r="G27" s="15"/>
      <x:c r="H27" s="15"/>
    </x:row>
    <x:row r="28" ht="42" customHeight="1">
      <x:c r="A28" s="81"/>
      <x:c r="B28" s="81"/>
      <x:c r="C28" s="81"/>
      <x:c r="D28" s="81"/>
      <x:c r="E28" s="81"/>
      <x:c r="F28" s="81"/>
      <x:c r="G28" s="15"/>
      <x:c r="H28" s="15"/>
    </x:row>
    <x:row r="29" ht="42" customHeight="1">
      <x:c r="A29" s="81"/>
      <x:c r="B29" s="81"/>
      <x:c r="C29" s="81"/>
      <x:c r="D29" s="81"/>
      <x:c r="E29" s="81"/>
      <x:c r="F29" s="81"/>
      <x:c r="G29" s="15"/>
      <x:c r="H29" s="15"/>
    </x:row>
    <x:row r="30" ht="42" customHeight="1">
      <x:c r="A30" s="81"/>
      <x:c r="B30" s="81"/>
      <x:c r="C30" s="81"/>
      <x:c r="D30" s="81"/>
      <x:c r="E30" s="81"/>
      <x:c r="F30" s="81"/>
      <x:c r="G30" s="15"/>
      <x:c r="H30" s="15"/>
    </x:row>
    <x:row r="31" ht="42" customHeight="1">
      <x:c r="A31" s="81"/>
      <x:c r="B31" s="81"/>
      <x:c r="C31" s="81"/>
      <x:c r="D31" s="81"/>
      <x:c r="E31" s="81"/>
      <x:c r="F31" s="81"/>
      <x:c r="G31" s="15"/>
      <x:c r="H31" s="15"/>
    </x:row>
    <x:row r="32" ht="42" customHeight="1">
      <x:c r="A32" s="81"/>
      <x:c r="B32" s="81"/>
      <x:c r="C32" s="81"/>
      <x:c r="D32" s="81"/>
      <x:c r="E32" s="81"/>
      <x:c r="F32" s="81"/>
      <x:c r="G32" s="15"/>
      <x:c r="H32" s="15"/>
    </x:row>
    <x:row r="33" ht="42" customHeight="1">
      <x:c r="A33" s="81"/>
      <x:c r="B33" s="81"/>
      <x:c r="C33" s="81"/>
      <x:c r="D33" s="81"/>
      <x:c r="E33" s="81"/>
      <x:c r="F33" s="81"/>
      <x:c r="G33" s="15"/>
      <x:c r="H33" s="15"/>
    </x:row>
    <x:row r="34" ht="42" customHeight="1">
      <x:c r="A34" s="81"/>
      <x:c r="B34" s="81"/>
      <x:c r="C34" s="81"/>
      <x:c r="D34" s="81"/>
      <x:c r="E34" s="81"/>
      <x:c r="F34" s="81"/>
      <x:c r="G34" s="15"/>
      <x:c r="H34" s="15"/>
    </x:row>
    <x:row r="35" ht="42" customHeight="1">
      <x:c r="A35" s="81"/>
      <x:c r="B35" s="81"/>
      <x:c r="C35" s="81"/>
      <x:c r="D35" s="81"/>
      <x:c r="E35" s="81"/>
      <x:c r="F35" s="81"/>
      <x:c r="G35" s="15"/>
      <x:c r="H35" s="15"/>
    </x:row>
    <x:row r="36" ht="42" customHeight="1">
      <x:c r="A36" s="81"/>
      <x:c r="B36" s="81"/>
      <x:c r="C36" s="81"/>
      <x:c r="D36" s="81"/>
      <x:c r="E36" s="81"/>
      <x:c r="F36" s="81"/>
      <x:c r="G36" s="15"/>
      <x:c r="H36" s="15"/>
    </x:row>
    <x:row r="37" ht="42" customHeight="1">
      <x:c r="A37" s="81"/>
      <x:c r="B37" s="81"/>
      <x:c r="C37" s="81"/>
      <x:c r="D37" s="81"/>
      <x:c r="E37" s="81"/>
      <x:c r="F37" s="81"/>
      <x:c r="G37" s="15"/>
      <x:c r="H37" s="15"/>
    </x:row>
    <x:row r="38" ht="42" customHeight="1">
      <x:c r="A38" s="81"/>
      <x:c r="B38" s="81"/>
      <x:c r="C38" s="81"/>
      <x:c r="D38" s="81"/>
      <x:c r="E38" s="81"/>
      <x:c r="F38" s="81"/>
      <x:c r="G38" s="15"/>
      <x:c r="H38" s="15"/>
    </x:row>
    <x:row r="39" ht="42" customHeight="1">
      <x:c r="A39" s="81"/>
      <x:c r="B39" s="81"/>
      <x:c r="C39" s="81"/>
      <x:c r="D39" s="81"/>
      <x:c r="E39" s="81"/>
      <x:c r="F39" s="81"/>
      <x:c r="G39" s="15"/>
      <x:c r="H39" s="15"/>
    </x:row>
    <x:row r="40" ht="21" customHeight="1">
      <x:c r="A40" s="15"/>
      <x:c r="B40" s="15"/>
      <x:c r="C40" s="15"/>
      <x:c r="D40" s="15"/>
      <x:c r="E40" s="15"/>
      <x:c r="F40" s="15"/>
      <x:c r="G40" s="15"/>
      <x:c r="H40" s="15"/>
    </x:row>
    <x:row r="41" ht="21" customHeight="1">
      <x:c r="A41" s="15"/>
      <x:c r="B41" s="15"/>
      <x:c r="C41" s="15"/>
      <x:c r="D41" s="15"/>
      <x:c r="E41" s="15"/>
      <x:c r="F41" s="15"/>
      <x:c r="G41" s="15"/>
      <x:c r="H41" s="15"/>
    </x:row>
    <x:row r="42" ht="21" customHeight="1">
      <x:c r="A42" s="70" t="str">
        <x:v>USE THE RECORD | What are we relying on without confirmation? Who supplies it? When does uncertainty become an immediate delivery problem? Do not call a dependency agreed merely because it appears in your own plan. Link any resulting risk, issue or change; closing the assumption record must not hide the resulting action.</x:v>
      </x:c>
      <x:c r="B42" s="70"/>
      <x:c r="C42" s="70"/>
      <x:c r="D42" s="70"/>
      <x:c r="E42" s="70"/>
      <x:c r="F42" s="70"/>
      <x:c r="G42" s="70"/>
      <x:c r="H42" s="70"/>
    </x:row>
    <x:row r="43" ht="21" customHeight="1">
      <x:c r="A43" s="70"/>
      <x:c r="B43" s="70"/>
      <x:c r="C43" s="70"/>
      <x:c r="D43" s="70"/>
      <x:c r="E43" s="70"/>
      <x:c r="F43" s="70"/>
      <x:c r="G43" s="70"/>
      <x:c r="H43" s="70"/>
    </x:row>
    <x:row r="44">
      <x:c r="A44" s="70"/>
      <x:c r="B44" s="70"/>
      <x:c r="C44" s="70"/>
      <x:c r="D44" s="70"/>
      <x:c r="E44" s="70"/>
      <x:c r="F44" s="70"/>
      <x:c r="G44" s="70"/>
      <x:c r="H44" s="70"/>
    </x:row>
  </x:sheetData>
  <x:mergeCells>
    <x:mergeCell ref="A1:H3"/>
    <x:mergeCell ref="A4:H4"/>
    <x:mergeCell ref="A5:D5"/>
    <x:mergeCell ref="E5:H5"/>
    <x:mergeCell ref="A6:H6"/>
    <x:mergeCell ref="A7:H7"/>
    <x:mergeCell ref="A42:H44"/>
  </x:mergeCells>
  <x:pageMargins left="0.7" right="0.7" top="0.75" bottom="0.75" header="0.3" footer="0.3"/>
  <x:tableParts count="1">
    <x:tablePart xmlns:r="http://schemas.openxmlformats.org/officeDocument/2006/relationships" r:id="R18870f1c5a4b4c4e"/>
  </x:tableParts>
</x:worksheet>
</file>

<file path=xl/worksheets/sheet18.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A11 | Initial estimate and funding request</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Build an honest estimate and identify the authority needed for funding.</x:v>
      </x:c>
      <x:c r="B4" s="28"/>
      <x:c r="C4" s="28"/>
      <x:c r="D4" s="28"/>
      <x:c r="E4" s="28"/>
      <x:c r="F4" s="28"/>
      <x:c r="G4" s="28"/>
      <x:c r="H4" s="28"/>
      <x:c r="I4" s="28"/>
      <x:c r="J4" s="28"/>
      <x:c r="K4" s="28"/>
      <x:c r="L4" s="28"/>
    </x:row>
    <x:row r="5" ht="21" customHeight="1">
      <x:c r="A5" s="35" t="str">
        <x:v>01 | PROJECT INITIATION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Adapted from S04, outline costs and business case; HR Delivery cost controls.</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Estimate boundary</x:v>
      </x:c>
      <x:c r="B9" s="58"/>
      <x:c r="C9" s="58"/>
      <x:c r="D9" s="58"/>
      <x:c r="E9" s="58"/>
      <x:c r="F9" s="58"/>
      <x:c r="G9" s="58"/>
      <x:c r="H9" s="58"/>
      <x:c r="I9" s="58"/>
      <x:c r="J9" s="58"/>
      <x:c r="K9" s="58"/>
      <x:c r="L9" s="58"/>
    </x:row>
    <x:row r="10" ht="28" customHeight="1">
      <x:c r="A10" s="28" t="str">
        <x:v>Define currency, period, outputs and exclusions.</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Cost breakdown</x:v>
      </x:c>
      <x:c r="B15" s="58"/>
      <x:c r="C15" s="58"/>
      <x:c r="D15" s="58"/>
      <x:c r="E15" s="58"/>
      <x:c r="F15" s="58"/>
      <x:c r="G15" s="58"/>
      <x:c r="H15" s="58"/>
      <x:c r="I15" s="58"/>
      <x:c r="J15" s="58"/>
      <x:c r="K15" s="58"/>
      <x:c r="L15" s="58"/>
    </x:row>
    <x:row r="16" ht="28" customHeight="1">
      <x:c r="A16" s="28" t="str">
        <x:v>List quantities, rates and estimate basis.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Internal capacity</x:v>
      </x:c>
      <x:c r="B21" s="58"/>
      <x:c r="C21" s="58"/>
      <x:c r="D21" s="58"/>
      <x:c r="E21" s="58"/>
      <x:c r="F21" s="58"/>
      <x:c r="G21" s="58"/>
      <x:c r="H21" s="58"/>
      <x:c r="I21" s="58"/>
      <x:c r="J21" s="58"/>
      <x:c r="K21" s="58"/>
      <x:c r="L21" s="58"/>
    </x:row>
    <x:row r="22" ht="28" customHeight="1">
      <x:c r="A22" s="28" t="str">
        <x:v>Include effort and opportunity cost where relevant.</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Uncertainty and reserve</x:v>
      </x:c>
      <x:c r="B27" s="58"/>
      <x:c r="C27" s="58"/>
      <x:c r="D27" s="58"/>
      <x:c r="E27" s="58"/>
      <x:c r="F27" s="58"/>
      <x:c r="G27" s="58"/>
      <x:c r="H27" s="58"/>
      <x:c r="I27" s="58"/>
      <x:c r="J27" s="58"/>
      <x:c r="K27" s="58"/>
      <x:c r="L27" s="58"/>
    </x:row>
    <x:row r="28" ht="28" customHeight="1">
      <x:c r="A28" s="28" t="str">
        <x:v>Record range, contingency and release rules.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Funding request</x:v>
      </x:c>
      <x:c r="B33" s="58"/>
      <x:c r="C33" s="58"/>
      <x:c r="D33" s="58"/>
      <x:c r="E33" s="58"/>
      <x:c r="F33" s="58"/>
      <x:c r="G33" s="58"/>
      <x:c r="H33" s="58"/>
      <x:c r="I33" s="58"/>
      <x:c r="J33" s="58"/>
      <x:c r="K33" s="58"/>
      <x:c r="L33" s="58"/>
    </x:row>
    <x:row r="34" ht="28" customHeight="1">
      <x:c r="A34" s="28" t="str">
        <x:v>State the amount, source and approval conditions.</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Review and ownership</x:v>
      </x:c>
      <x:c r="B39" s="58"/>
      <x:c r="C39" s="58"/>
      <x:c r="D39" s="58"/>
      <x:c r="E39" s="58"/>
      <x:c r="F39" s="58"/>
      <x:c r="G39" s="58"/>
      <x:c r="H39" s="58"/>
      <x:c r="I39" s="58"/>
      <x:c r="J39" s="58"/>
      <x:c r="K39" s="58"/>
      <x:c r="L39" s="58"/>
    </x:row>
    <x:row r="40" ht="28" customHeight="1">
      <x:c r="A40" s="28" t="str">
        <x:v>Name estimate owner, Finance reviewer and next update.</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Contingency is not spare money to absorb any request. Do not spend it without authority or count it again inside every work package. Keep funding, forecast and actual expenditure distinct.</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B10 Budget / C9 Forecast</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19.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A12 | Success measures and baseline</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Define success before implementation and establish a comparable starting point.</x:v>
      </x:c>
      <x:c r="B4" s="28"/>
      <x:c r="C4" s="28"/>
      <x:c r="D4" s="28"/>
      <x:c r="E4" s="28"/>
      <x:c r="F4" s="28"/>
      <x:c r="G4" s="28"/>
      <x:c r="H4" s="28"/>
      <x:c r="I4" s="28"/>
      <x:c r="J4" s="28"/>
      <x:c r="K4" s="28"/>
      <x:c r="L4" s="28"/>
    </x:row>
    <x:row r="5" ht="21" customHeight="1">
      <x:c r="A5" s="35" t="str">
        <x:v>01 | PROJECT INITIATION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Measure and type</x:v>
      </x:c>
      <x:c r="B9" s="58"/>
      <x:c r="C9" s="58"/>
      <x:c r="D9" s="58"/>
      <x:c r="E9" s="58"/>
      <x:c r="F9" s="58"/>
      <x:c r="G9" s="58"/>
      <x:c r="H9" s="58"/>
      <x:c r="I9" s="58"/>
      <x:c r="J9" s="58"/>
      <x:c r="K9" s="58"/>
      <x:c r="L9" s="58"/>
    </x:row>
    <x:row r="10" ht="28" customHeight="1">
      <x:c r="A10" s="28" t="str">
        <x:v>Identify output, outcome or balancing measure.</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Operational definition</x:v>
      </x:c>
      <x:c r="B15" s="58"/>
      <x:c r="C15" s="58"/>
      <x:c r="D15" s="58"/>
      <x:c r="E15" s="58"/>
      <x:c r="F15" s="58"/>
      <x:c r="G15" s="58"/>
      <x:c r="H15" s="58"/>
      <x:c r="I15" s="58"/>
      <x:c r="J15" s="58"/>
      <x:c r="K15" s="58"/>
      <x:c r="L15" s="58"/>
    </x:row>
    <x:row r="16" ht="28" customHeight="1">
      <x:c r="A16" s="28" t="str">
        <x:v>Specify unit, numerator, denominator and exclusions.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Baseline</x:v>
      </x:c>
      <x:c r="B21" s="58"/>
      <x:c r="C21" s="58"/>
      <x:c r="D21" s="58"/>
      <x:c r="E21" s="58"/>
      <x:c r="F21" s="58"/>
      <x:c r="G21" s="58"/>
      <x:c r="H21" s="58"/>
      <x:c r="I21" s="58"/>
      <x:c r="J21" s="58"/>
      <x:c r="K21" s="58"/>
      <x:c r="L21" s="58"/>
    </x:row>
    <x:row r="22" ht="28" customHeight="1">
      <x:c r="A22" s="28" t="str">
        <x:v>Record value, date, population, source and limitations.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Target and rationale</x:v>
      </x:c>
      <x:c r="B27" s="58"/>
      <x:c r="C27" s="58"/>
      <x:c r="D27" s="58"/>
      <x:c r="E27" s="58"/>
      <x:c r="F27" s="58"/>
      <x:c r="G27" s="58"/>
      <x:c r="H27" s="58"/>
      <x:c r="I27" s="58"/>
      <x:c r="J27" s="58"/>
      <x:c r="K27" s="58"/>
      <x:c r="L27" s="58"/>
    </x:row>
    <x:row r="28" ht="28" customHeight="1">
      <x:c r="A28" s="28" t="str">
        <x:v>State the intended change and why it is reasonable.</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Ownership and review</x:v>
      </x:c>
      <x:c r="B33" s="58"/>
      <x:c r="C33" s="58"/>
      <x:c r="D33" s="58"/>
      <x:c r="E33" s="58"/>
      <x:c r="F33" s="58"/>
      <x:c r="G33" s="58"/>
      <x:c r="H33" s="58"/>
      <x:c r="I33" s="58"/>
      <x:c r="J33" s="58"/>
      <x:c r="K33" s="58"/>
      <x:c r="L33" s="58"/>
    </x:row>
    <x:row r="34" ht="28" customHeight="1">
      <x:c r="A34" s="28" t="str">
        <x:v>Name data owner, benefit owner and review date.</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Interpretation safeguards</x:v>
      </x:c>
      <x:c r="B39" s="58"/>
      <x:c r="C39" s="58"/>
      <x:c r="D39" s="58"/>
      <x:c r="E39" s="58"/>
      <x:c r="F39" s="58"/>
      <x:c r="G39" s="58"/>
      <x:c r="H39" s="58"/>
      <x:c r="I39" s="58"/>
      <x:c r="J39" s="58"/>
      <x:c r="K39" s="58"/>
      <x:c r="L39" s="58"/>
    </x:row>
    <x:row r="40" ht="28" customHeight="1">
      <x:c r="A40" s="28" t="str">
        <x:v>Record missing data, comparability and unintended effects.</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A target is a project commitment, not a benchmark unless a defensible benchmark exists. Avoid causal claims from before-and-after figures alone; record other changes and measurement differences.</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B4 Benefits / C20 Review / D8 Ownership</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20.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A13 | Initiation workshop</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Run a focused conversation that produces an agreed project proposition and unresolved decisions.</x:v>
      </x:c>
      <x:c r="B4" s="28"/>
      <x:c r="C4" s="28"/>
      <x:c r="D4" s="28"/>
      <x:c r="E4" s="28"/>
      <x:c r="F4" s="28"/>
      <x:c r="G4" s="28"/>
      <x:c r="H4" s="28"/>
      <x:c r="I4" s="28"/>
      <x:c r="J4" s="28"/>
      <x:c r="K4" s="28"/>
      <x:c r="L4" s="28"/>
    </x:row>
    <x:row r="5" ht="21" customHeight="1">
      <x:c r="A5" s="35" t="str">
        <x:v>01 | PROJECT INITIATION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Purpose and participants</x:v>
      </x:c>
      <x:c r="B9" s="58"/>
      <x:c r="C9" s="58"/>
      <x:c r="D9" s="58"/>
      <x:c r="E9" s="58"/>
      <x:c r="F9" s="58"/>
      <x:c r="G9" s="58"/>
      <x:c r="H9" s="58"/>
      <x:c r="I9" s="58"/>
      <x:c r="J9" s="58"/>
      <x:c r="K9" s="58"/>
      <x:c r="L9" s="58"/>
    </x:row>
    <x:row r="10" ht="28" customHeight="1">
      <x:c r="A10" s="28" t="str">
        <x:v>Record the decision, authority and required voices.</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Evidence and objectives</x:v>
      </x:c>
      <x:c r="B15" s="58"/>
      <x:c r="C15" s="58"/>
      <x:c r="D15" s="58"/>
      <x:c r="E15" s="58"/>
      <x:c r="F15" s="58"/>
      <x:c r="G15" s="58"/>
      <x:c r="H15" s="58"/>
      <x:c r="I15" s="58"/>
      <x:c r="J15" s="58"/>
      <x:c r="K15" s="58"/>
      <x:c r="L15" s="58"/>
    </x:row>
    <x:row r="16" ht="28" customHeight="1">
      <x:c r="A16" s="28" t="str">
        <x:v>Capture agreed need, target and competing interpretations.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Scope and output agreement</x:v>
      </x:c>
      <x:c r="B21" s="58"/>
      <x:c r="C21" s="58"/>
      <x:c r="D21" s="58"/>
      <x:c r="E21" s="58"/>
      <x:c r="F21" s="58"/>
      <x:c r="G21" s="58"/>
      <x:c r="H21" s="58"/>
      <x:c r="I21" s="58"/>
      <x:c r="J21" s="58"/>
      <x:c r="K21" s="58"/>
      <x:c r="L21" s="58"/>
    </x:row>
    <x:row r="22" ht="28" customHeight="1">
      <x:c r="A22" s="28" t="str">
        <x:v>Record inclusions, exclusions, users and acceptance.</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Resources and uncertainty</x:v>
      </x:c>
      <x:c r="B27" s="58"/>
      <x:c r="C27" s="58"/>
      <x:c r="D27" s="58"/>
      <x:c r="E27" s="58"/>
      <x:c r="F27" s="58"/>
      <x:c r="G27" s="58"/>
      <x:c r="H27" s="58"/>
      <x:c r="I27" s="58"/>
      <x:c r="J27" s="58"/>
      <x:c r="K27" s="58"/>
      <x:c r="L27" s="58"/>
    </x:row>
    <x:row r="28" ht="28" customHeight="1">
      <x:c r="A28" s="28" t="str">
        <x:v>List capacity gaps, assumptions, risks and dependencies.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Decisions and conditions</x:v>
      </x:c>
      <x:c r="B33" s="58"/>
      <x:c r="C33" s="58"/>
      <x:c r="D33" s="58"/>
      <x:c r="E33" s="58"/>
      <x:c r="F33" s="58"/>
      <x:c r="G33" s="58"/>
      <x:c r="H33" s="58"/>
      <x:c r="I33" s="58"/>
      <x:c r="J33" s="58"/>
      <x:c r="K33" s="58"/>
      <x:c r="L33" s="58"/>
    </x:row>
    <x:row r="34" ht="28" customHeight="1">
      <x:c r="A34" s="28" t="str">
        <x:v>Distinguish agreement, recommendation and formal approval.</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Actions and read-back</x:v>
      </x:c>
      <x:c r="B39" s="58"/>
      <x:c r="C39" s="58"/>
      <x:c r="D39" s="58"/>
      <x:c r="E39" s="58"/>
      <x:c r="F39" s="58"/>
      <x:c r="G39" s="58"/>
      <x:c r="H39" s="58"/>
      <x:c r="I39" s="58"/>
      <x:c r="J39" s="58"/>
      <x:c r="K39" s="58"/>
      <x:c r="L39" s="58"/>
    </x:row>
    <x:row r="40" ht="28" customHeight="1">
      <x:c r="A40" s="28" t="str">
        <x:v>Assign owner, due date, record location and next gate.</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Do not report agreement because nobody objected. Ask each accountable owner to state their commitment and record dissent or unresolved conditions accurately.</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A1 Brief / A14 G1</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21.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A14 | Gate 1: authorise project planning</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Make an explicit decision to proceed, proceed with conditions, return or stop.</x:v>
      </x:c>
      <x:c r="B4" s="28"/>
      <x:c r="C4" s="28"/>
      <x:c r="D4" s="28"/>
      <x:c r="E4" s="28"/>
      <x:c r="F4" s="28"/>
      <x:c r="G4" s="28"/>
      <x:c r="H4" s="28"/>
      <x:c r="I4" s="28"/>
      <x:c r="J4" s="28"/>
      <x:c r="K4" s="28"/>
      <x:c r="L4" s="28"/>
    </x:row>
    <x:row r="5" ht="21" customHeight="1">
      <x:c r="A5" s="35" t="str">
        <x:v>01 | PROJECT INITIATION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Gate and authority</x:v>
      </x:c>
      <x:c r="B9" s="58"/>
      <x:c r="C9" s="58"/>
      <x:c r="D9" s="58"/>
      <x:c r="E9" s="58"/>
      <x:c r="F9" s="58"/>
      <x:c r="G9" s="58"/>
      <x:c r="H9" s="58"/>
      <x:c r="I9" s="58"/>
      <x:c r="J9" s="58"/>
      <x:c r="K9" s="58"/>
      <x:c r="L9" s="58"/>
    </x:row>
    <x:row r="10" ht="28" customHeight="1">
      <x:c r="A10" s="28" t="str">
        <x:v>Identify decision maker and commitment requested.</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Evidence pack</x:v>
      </x:c>
      <x:c r="B15" s="58"/>
      <x:c r="C15" s="58"/>
      <x:c r="D15" s="58"/>
      <x:c r="E15" s="58"/>
      <x:c r="F15" s="58"/>
      <x:c r="G15" s="58"/>
      <x:c r="H15" s="58"/>
      <x:c r="I15" s="58"/>
      <x:c r="J15" s="58"/>
      <x:c r="K15" s="58"/>
      <x:c r="L15" s="58"/>
    </x:row>
    <x:row r="16" ht="28" customHeight="1">
      <x:c r="A16" s="28" t="str">
        <x:v>List approved or draft documents and versions.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Readiness tests</x:v>
      </x:c>
      <x:c r="B21" s="58"/>
      <x:c r="C21" s="58"/>
      <x:c r="D21" s="58"/>
      <x:c r="E21" s="58"/>
      <x:c r="F21" s="58"/>
      <x:c r="G21" s="58"/>
      <x:c r="H21" s="58"/>
      <x:c r="I21" s="58"/>
      <x:c r="J21" s="58"/>
      <x:c r="K21" s="58"/>
      <x:c r="L21" s="58"/>
    </x:row>
    <x:row r="22" ht="28" customHeight="1">
      <x:c r="A22" s="28" t="str">
        <x:v>Review justification, ownership, scope, resources and exposure.</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Critical conditions</x:v>
      </x:c>
      <x:c r="B27" s="58"/>
      <x:c r="C27" s="58"/>
      <x:c r="D27" s="58"/>
      <x:c r="E27" s="58"/>
      <x:c r="F27" s="58"/>
      <x:c r="G27" s="58"/>
      <x:c r="H27" s="58"/>
      <x:c r="I27" s="58"/>
      <x:c r="J27" s="58"/>
      <x:c r="K27" s="58"/>
      <x:c r="L27" s="58"/>
    </x:row>
    <x:row r="28" ht="28" customHeight="1">
      <x:c r="A28" s="28" t="str">
        <x:v>Record mandatory gaps and whether they block progress.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Decision</x:v>
      </x:c>
      <x:c r="B33" s="58"/>
      <x:c r="C33" s="58"/>
      <x:c r="D33" s="58"/>
      <x:c r="E33" s="58"/>
      <x:c r="F33" s="58"/>
      <x:c r="G33" s="58"/>
      <x:c r="H33" s="58"/>
      <x:c r="I33" s="58"/>
      <x:c r="J33" s="58"/>
      <x:c r="K33" s="58"/>
      <x:c r="L33" s="58"/>
    </x:row>
    <x:row r="34" ht="28" customHeight="1">
      <x:c r="A34" s="28" t="str">
        <x:v>Select Proceed, Conditional, Return or Stop with reasons.</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Conditions and next gate</x:v>
      </x:c>
      <x:c r="B39" s="58"/>
      <x:c r="C39" s="58"/>
      <x:c r="D39" s="58"/>
      <x:c r="E39" s="58"/>
      <x:c r="F39" s="58"/>
      <x:c r="G39" s="58"/>
      <x:c r="H39" s="58"/>
      <x:c r="I39" s="58"/>
      <x:c r="J39" s="58"/>
      <x:c r="K39" s="58"/>
      <x:c r="L39" s="58"/>
    </x:row>
    <x:row r="40" ht="28" customHeight="1">
      <x:c r="A40" s="28" t="str">
        <x:v>Assign actions, limits, owners, dates and G2 timing.</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Use a critical-condition veto: missing authority, unsafe scope or an unowned mandatory safeguard cannot be offset by a high average checklist score. Conditional approval requires a clear limit on work allowed before conditions are met.</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B1-B22 Planning toolkit</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22.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 min="13" max="13" width="24" hidden="0" customWidth="1"/>
    <x:col min="14" max="14" width="24" hidden="0" customWidth="1"/>
    <x:col min="15" max="15" width="24" hidden="0" customWidth="1"/>
    <x:col min="16" max="16" width="24" hidden="0" customWidth="1"/>
  </x:cols>
  <x:sheetData>
    <x:row r="1" ht="21" customHeight="1">
      <x:c r="A1" s="21" t="str">
        <x:v>B1 | Project schedule and Gantt tracker</x:v>
      </x:c>
      <x:c r="B1" s="21"/>
      <x:c r="C1" s="21"/>
      <x:c r="D1" s="21"/>
      <x:c r="E1" s="21"/>
      <x:c r="F1" s="21"/>
      <x:c r="G1" s="21"/>
      <x:c r="H1" s="21"/>
      <x:c r="I1" s="21"/>
      <x:c r="J1" s="21"/>
      <x:c r="K1" s="21"/>
      <x:c r="L1" s="21"/>
      <x:c r="M1" s="21"/>
      <x:c r="N1" s="21"/>
      <x:c r="O1" s="21"/>
      <x:c r="P1" s="21"/>
    </x:row>
    <x:row r="2" ht="21" customHeight="1">
      <x:c r="A2" s="21"/>
      <x:c r="B2" s="21"/>
      <x:c r="C2" s="21"/>
      <x:c r="D2" s="21"/>
      <x:c r="E2" s="21"/>
      <x:c r="F2" s="21"/>
      <x:c r="G2" s="21"/>
      <x:c r="H2" s="21"/>
      <x:c r="I2" s="21"/>
      <x:c r="J2" s="21"/>
      <x:c r="K2" s="21"/>
      <x:c r="L2" s="21"/>
      <x:c r="M2" s="21"/>
      <x:c r="N2" s="21"/>
      <x:c r="O2" s="21"/>
      <x:c r="P2" s="21"/>
    </x:row>
    <x:row r="3" ht="21" customHeight="1">
      <x:c r="A3" s="21"/>
      <x:c r="B3" s="21"/>
      <x:c r="C3" s="21"/>
      <x:c r="D3" s="21"/>
      <x:c r="E3" s="21"/>
      <x:c r="F3" s="21"/>
      <x:c r="G3" s="21"/>
      <x:c r="H3" s="21"/>
      <x:c r="I3" s="21"/>
      <x:c r="J3" s="21"/>
      <x:c r="K3" s="21"/>
      <x:c r="L3" s="21"/>
      <x:c r="M3" s="21"/>
      <x:c r="N3" s="21"/>
      <x:c r="O3" s="21"/>
      <x:c r="P3" s="21"/>
    </x:row>
    <x:row r="4" ht="30" customHeight="1">
      <x:c r="A4" s="28" t="str">
        <x:v>Sequence the work, preserve the baseline and forecast a credible finish.</x:v>
      </x:c>
      <x:c r="B4" s="28"/>
      <x:c r="C4" s="28"/>
      <x:c r="D4" s="28"/>
      <x:c r="E4" s="28"/>
      <x:c r="F4" s="28"/>
      <x:c r="G4" s="28"/>
      <x:c r="H4" s="28"/>
      <x:c r="I4" s="28"/>
      <x:c r="J4" s="28"/>
      <x:c r="K4" s="28"/>
      <x:c r="L4" s="28"/>
      <x:c r="M4" s="28"/>
      <x:c r="N4" s="28"/>
      <x:c r="O4" s="28"/>
      <x:c r="P4" s="28"/>
    </x:row>
    <x:row r="5" ht="21" customHeight="1">
      <x:c r="A5" s="35" t="str">
        <x:v>02 | PROJECT PLANNING</x:v>
      </x:c>
      <x:c r="B5" s="35"/>
      <x:c r="C5" s="35"/>
      <x:c r="D5" s="35"/>
      <x:c r="E5" s="35"/>
      <x:c r="F5" s="35"/>
      <x:c r="G5" s="35"/>
      <x:c r="H5" s="35"/>
      <x:c r="I5" s="41" t="str">
        <x:f>IFERROR(HYPERLINK("#'04 Tool Index'!A1","OPEN TOOL INDEX"),"OPEN TOOL INDEX")</x:f>
        <x:v>OPEN TOOL INDEX</x:v>
      </x:c>
      <x:c r="J5" s="41"/>
      <x:c r="K5" s="41"/>
      <x:c r="L5" s="41"/>
      <x:c r="M5" s="41"/>
      <x:c r="N5" s="41"/>
      <x:c r="O5" s="41"/>
      <x:c r="P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c r="M6" s="46"/>
      <x:c r="N6" s="46"/>
      <x:c r="O6" s="46"/>
      <x:c r="P6" s="46"/>
    </x:row>
    <x:row r="7" ht="26" customHeight="1">
      <x:c r="A7" s="52" t="str">
        <x:v>Adapted from S08, Schedule Tracker; S03, slides 30-32. Scheduling context R03.</x:v>
      </x:c>
      <x:c r="B7" s="52"/>
      <x:c r="C7" s="52"/>
      <x:c r="D7" s="52"/>
      <x:c r="E7" s="52"/>
      <x:c r="F7" s="52"/>
      <x:c r="G7" s="52"/>
      <x:c r="H7" s="52"/>
      <x:c r="I7" s="52"/>
      <x:c r="J7" s="52"/>
      <x:c r="K7" s="52"/>
      <x:c r="L7" s="52"/>
      <x:c r="M7" s="52"/>
      <x:c r="N7" s="52"/>
      <x:c r="O7" s="52"/>
      <x:c r="P7" s="52"/>
    </x:row>
    <x:row r="8" ht="21" customHeight="1">
      <x:c r="A8" s="15"/>
      <x:c r="B8" s="15"/>
      <x:c r="C8" s="15"/>
      <x:c r="D8" s="15"/>
      <x:c r="E8" s="15"/>
      <x:c r="F8" s="15"/>
      <x:c r="G8" s="15"/>
      <x:c r="H8" s="15"/>
      <x:c r="I8" s="15"/>
      <x:c r="J8" s="15"/>
      <x:c r="K8" s="15"/>
      <x:c r="L8" s="15"/>
      <x:c r="M8" s="15"/>
      <x:c r="N8" s="15"/>
      <x:c r="O8" s="15"/>
      <x:c r="P8" s="15"/>
    </x:row>
    <x:row r="9" ht="40" customHeight="1">
      <x:c r="A9" s="76" t="str">
        <x:v>ID</x:v>
      </x:c>
      <x:c r="B9" s="76" t="str">
        <x:v>Action / work package</x:v>
      </x:c>
      <x:c r="C9" s="76" t="str">
        <x:v>Dependency IDs</x:v>
      </x:c>
      <x:c r="D9" s="76" t="str">
        <x:v>Owner</x:v>
      </x:c>
      <x:c r="E9" s="76" t="str">
        <x:v>Effort hours</x:v>
      </x:c>
      <x:c r="F9" s="76" t="str">
        <x:v>Baseline start</x:v>
      </x:c>
      <x:c r="G9" s="76" t="str">
        <x:v>Baseline finish</x:v>
      </x:c>
      <x:c r="H9" s="76" t="str">
        <x:v>Actual start</x:v>
      </x:c>
      <x:c r="I9" s="76" t="str">
        <x:v>Actual finish</x:v>
      </x:c>
      <x:c r="J9" s="76" t="str">
        <x:v>Forecast finish</x:v>
      </x:c>
      <x:c r="K9" s="76" t="str">
        <x:v>Complete %</x:v>
      </x:c>
      <x:c r="L9" s="76" t="str">
        <x:v>Planned calendar days</x:v>
      </x:c>
      <x:c r="M9" s="76" t="str">
        <x:v>Finish variance days</x:v>
      </x:c>
      <x:c r="N9" s="76" t="str">
        <x:v>Status indicator</x:v>
      </x:c>
      <x:c r="O9" s="76" t="str">
        <x:v>Progress evidence</x:v>
      </x:c>
      <x:c r="P9" s="76" t="str">
        <x:v>Data check</x:v>
      </x:c>
    </x:row>
    <x:row r="10" ht="42" customHeight="1">
      <x:c r="A10" s="81"/>
      <x:c r="B10" s="81"/>
      <x:c r="C10" s="81"/>
      <x:c r="D10" s="81"/>
      <x:c r="E10" s="146"/>
      <x:c r="F10" s="144"/>
      <x:c r="G10" s="144"/>
      <x:c r="H10" s="144"/>
      <x:c r="I10" s="144"/>
      <x:c r="J10" s="144"/>
      <x:c r="K10" s="148"/>
      <x:c r="L10" s="151" t="str">
        <x:f>IF(OR(A10="",F10="",G10=""),"",IF(G10&lt;F10,"CHECK DATES",G10-F10+1))</x:f>
      </x:c>
      <x:c r="M10" s="151" t="str">
        <x:f>IF(OR(A10="",G10="",AND(I10="",J10="")),"",IF(I10&lt;&gt;"",I10-G10,J10-G10))</x:f>
      </x:c>
      <x:c r="N10" s="155" t="str">
        <x:f>IF(A10="","",IF(OR(B10="",D10="",NOT(ISNUMBER(F10)),NOT(ISNUMBER(G10)),G10&lt;F10),"CHECK DATA",IF(I10&lt;&gt;"","Complete",IF(NOT(ISNUMBER(K10)),"Unreported",IF(K10=1,"Awaiting acceptance",IF(AND(J10&lt;&gt;"",J10&gt;G10),"Forecast late",IF(AND('01 Setup'!$B$8&lt;&gt;"",G10&lt;'01 Setup'!$B$8),"Overdue",IF(H10&lt;&gt;"","In progress","Not started"))))))))</x:f>
      </x:c>
      <x:c r="O10" s="81"/>
      <x:c r="P10" s="155" t="str">
        <x:f>IF(A10="","",IF(COUNTIF($A$10:$A$109,A10)&gt;1,"DUPLICATE ID",IF(OR(B10="",D10="",NOT(ISNUMBER(F10)),NOT(ISNUMBER(G10))),"MISSING INPUT",IF(OR(G10&lt;F10,AND(I10&lt;&gt;"",H10=""),AND(I10&lt;&gt;"",H10&lt;&gt;"",I10&lt;H10),AND(I10&lt;&gt;"",K10&lt;&gt;1)),"CHECK DATES/PROGRESS","OK"))))</x:f>
      </x:c>
    </x:row>
    <x:row r="11" ht="42" customHeight="1">
      <x:c r="A11" s="81"/>
      <x:c r="B11" s="81"/>
      <x:c r="C11" s="81"/>
      <x:c r="D11" s="81"/>
      <x:c r="E11" s="146"/>
      <x:c r="F11" s="144"/>
      <x:c r="G11" s="144"/>
      <x:c r="H11" s="144"/>
      <x:c r="I11" s="144"/>
      <x:c r="J11" s="144"/>
      <x:c r="K11" s="148"/>
      <x:c r="L11" s="151" t="str">
        <x:f>IF(OR(A11="",F11="",G11=""),"",IF(G11&lt;F11,"CHECK DATES",G11-F11+1))</x:f>
      </x:c>
      <x:c r="M11" s="151" t="str">
        <x:f>IF(OR(A11="",G11="",AND(I11="",J11="")),"",IF(I11&lt;&gt;"",I11-G11,J11-G11))</x:f>
      </x:c>
      <x:c r="N11" s="155" t="str">
        <x:f>IF(A11="","",IF(OR(B11="",D11="",NOT(ISNUMBER(F11)),NOT(ISNUMBER(G11)),G11&lt;F11),"CHECK DATA",IF(I11&lt;&gt;"","Complete",IF(NOT(ISNUMBER(K11)),"Unreported",IF(K11=1,"Awaiting acceptance",IF(AND(J11&lt;&gt;"",J11&gt;G11),"Forecast late",IF(AND('01 Setup'!$B$8&lt;&gt;"",G11&lt;'01 Setup'!$B$8),"Overdue",IF(H11&lt;&gt;"","In progress","Not started"))))))))</x:f>
      </x:c>
      <x:c r="O11" s="81"/>
      <x:c r="P11" s="155" t="str">
        <x:f>IF(A11="","",IF(COUNTIF($A$10:$A$109,A11)&gt;1,"DUPLICATE ID",IF(OR(B11="",D11="",NOT(ISNUMBER(F11)),NOT(ISNUMBER(G11))),"MISSING INPUT",IF(OR(G11&lt;F11,AND(I11&lt;&gt;"",H11=""),AND(I11&lt;&gt;"",H11&lt;&gt;"",I11&lt;H11),AND(I11&lt;&gt;"",K11&lt;&gt;1)),"CHECK DATES/PROGRESS","OK"))))</x:f>
      </x:c>
    </x:row>
    <x:row r="12" ht="42" customHeight="1">
      <x:c r="A12" s="81"/>
      <x:c r="B12" s="81"/>
      <x:c r="C12" s="81"/>
      <x:c r="D12" s="81"/>
      <x:c r="E12" s="146"/>
      <x:c r="F12" s="144"/>
      <x:c r="G12" s="144"/>
      <x:c r="H12" s="144"/>
      <x:c r="I12" s="144"/>
      <x:c r="J12" s="144"/>
      <x:c r="K12" s="148"/>
      <x:c r="L12" s="151" t="str">
        <x:f>IF(OR(A12="",F12="",G12=""),"",IF(G12&lt;F12,"CHECK DATES",G12-F12+1))</x:f>
      </x:c>
      <x:c r="M12" s="151" t="str">
        <x:f>IF(OR(A12="",G12="",AND(I12="",J12="")),"",IF(I12&lt;&gt;"",I12-G12,J12-G12))</x:f>
      </x:c>
      <x:c r="N12" s="155" t="str">
        <x:f>IF(A12="","",IF(OR(B12="",D12="",NOT(ISNUMBER(F12)),NOT(ISNUMBER(G12)),G12&lt;F12),"CHECK DATA",IF(I12&lt;&gt;"","Complete",IF(NOT(ISNUMBER(K12)),"Unreported",IF(K12=1,"Awaiting acceptance",IF(AND(J12&lt;&gt;"",J12&gt;G12),"Forecast late",IF(AND('01 Setup'!$B$8&lt;&gt;"",G12&lt;'01 Setup'!$B$8),"Overdue",IF(H12&lt;&gt;"","In progress","Not started"))))))))</x:f>
      </x:c>
      <x:c r="O12" s="81"/>
      <x:c r="P12" s="155" t="str">
        <x:f>IF(A12="","",IF(COUNTIF($A$10:$A$109,A12)&gt;1,"DUPLICATE ID",IF(OR(B12="",D12="",NOT(ISNUMBER(F12)),NOT(ISNUMBER(G12))),"MISSING INPUT",IF(OR(G12&lt;F12,AND(I12&lt;&gt;"",H12=""),AND(I12&lt;&gt;"",H12&lt;&gt;"",I12&lt;H12),AND(I12&lt;&gt;"",K12&lt;&gt;1)),"CHECK DATES/PROGRESS","OK"))))</x:f>
      </x:c>
    </x:row>
    <x:row r="13" ht="42" customHeight="1">
      <x:c r="A13" s="81"/>
      <x:c r="B13" s="81"/>
      <x:c r="C13" s="81"/>
      <x:c r="D13" s="81"/>
      <x:c r="E13" s="146"/>
      <x:c r="F13" s="144"/>
      <x:c r="G13" s="144"/>
      <x:c r="H13" s="144"/>
      <x:c r="I13" s="144"/>
      <x:c r="J13" s="144"/>
      <x:c r="K13" s="148"/>
      <x:c r="L13" s="151" t="str">
        <x:f>IF(OR(A13="",F13="",G13=""),"",IF(G13&lt;F13,"CHECK DATES",G13-F13+1))</x:f>
      </x:c>
      <x:c r="M13" s="151" t="str">
        <x:f>IF(OR(A13="",G13="",AND(I13="",J13="")),"",IF(I13&lt;&gt;"",I13-G13,J13-G13))</x:f>
      </x:c>
      <x:c r="N13" s="155" t="str">
        <x:f>IF(A13="","",IF(OR(B13="",D13="",NOT(ISNUMBER(F13)),NOT(ISNUMBER(G13)),G13&lt;F13),"CHECK DATA",IF(I13&lt;&gt;"","Complete",IF(NOT(ISNUMBER(K13)),"Unreported",IF(K13=1,"Awaiting acceptance",IF(AND(J13&lt;&gt;"",J13&gt;G13),"Forecast late",IF(AND('01 Setup'!$B$8&lt;&gt;"",G13&lt;'01 Setup'!$B$8),"Overdue",IF(H13&lt;&gt;"","In progress","Not started"))))))))</x:f>
      </x:c>
      <x:c r="O13" s="81"/>
      <x:c r="P13" s="155" t="str">
        <x:f>IF(A13="","",IF(COUNTIF($A$10:$A$109,A13)&gt;1,"DUPLICATE ID",IF(OR(B13="",D13="",NOT(ISNUMBER(F13)),NOT(ISNUMBER(G13))),"MISSING INPUT",IF(OR(G13&lt;F13,AND(I13&lt;&gt;"",H13=""),AND(I13&lt;&gt;"",H13&lt;&gt;"",I13&lt;H13),AND(I13&lt;&gt;"",K13&lt;&gt;1)),"CHECK DATES/PROGRESS","OK"))))</x:f>
      </x:c>
    </x:row>
    <x:row r="14" ht="42" customHeight="1">
      <x:c r="A14" s="81"/>
      <x:c r="B14" s="81"/>
      <x:c r="C14" s="81"/>
      <x:c r="D14" s="81"/>
      <x:c r="E14" s="146"/>
      <x:c r="F14" s="144"/>
      <x:c r="G14" s="144"/>
      <x:c r="H14" s="144"/>
      <x:c r="I14" s="144"/>
      <x:c r="J14" s="144"/>
      <x:c r="K14" s="148"/>
      <x:c r="L14" s="151" t="str">
        <x:f>IF(OR(A14="",F14="",G14=""),"",IF(G14&lt;F14,"CHECK DATES",G14-F14+1))</x:f>
      </x:c>
      <x:c r="M14" s="151" t="str">
        <x:f>IF(OR(A14="",G14="",AND(I14="",J14="")),"",IF(I14&lt;&gt;"",I14-G14,J14-G14))</x:f>
      </x:c>
      <x:c r="N14" s="155" t="str">
        <x:f>IF(A14="","",IF(OR(B14="",D14="",NOT(ISNUMBER(F14)),NOT(ISNUMBER(G14)),G14&lt;F14),"CHECK DATA",IF(I14&lt;&gt;"","Complete",IF(NOT(ISNUMBER(K14)),"Unreported",IF(K14=1,"Awaiting acceptance",IF(AND(J14&lt;&gt;"",J14&gt;G14),"Forecast late",IF(AND('01 Setup'!$B$8&lt;&gt;"",G14&lt;'01 Setup'!$B$8),"Overdue",IF(H14&lt;&gt;"","In progress","Not started"))))))))</x:f>
      </x:c>
      <x:c r="O14" s="81"/>
      <x:c r="P14" s="155" t="str">
        <x:f>IF(A14="","",IF(COUNTIF($A$10:$A$109,A14)&gt;1,"DUPLICATE ID",IF(OR(B14="",D14="",NOT(ISNUMBER(F14)),NOT(ISNUMBER(G14))),"MISSING INPUT",IF(OR(G14&lt;F14,AND(I14&lt;&gt;"",H14=""),AND(I14&lt;&gt;"",H14&lt;&gt;"",I14&lt;H14),AND(I14&lt;&gt;"",K14&lt;&gt;1)),"CHECK DATES/PROGRESS","OK"))))</x:f>
      </x:c>
    </x:row>
    <x:row r="15" ht="42" customHeight="1">
      <x:c r="A15" s="81"/>
      <x:c r="B15" s="81"/>
      <x:c r="C15" s="81"/>
      <x:c r="D15" s="81"/>
      <x:c r="E15" s="146"/>
      <x:c r="F15" s="144"/>
      <x:c r="G15" s="144"/>
      <x:c r="H15" s="144"/>
      <x:c r="I15" s="144"/>
      <x:c r="J15" s="144"/>
      <x:c r="K15" s="148"/>
      <x:c r="L15" s="151" t="str">
        <x:f>IF(OR(A15="",F15="",G15=""),"",IF(G15&lt;F15,"CHECK DATES",G15-F15+1))</x:f>
      </x:c>
      <x:c r="M15" s="151" t="str">
        <x:f>IF(OR(A15="",G15="",AND(I15="",J15="")),"",IF(I15&lt;&gt;"",I15-G15,J15-G15))</x:f>
      </x:c>
      <x:c r="N15" s="155" t="str">
        <x:f>IF(A15="","",IF(OR(B15="",D15="",NOT(ISNUMBER(F15)),NOT(ISNUMBER(G15)),G15&lt;F15),"CHECK DATA",IF(I15&lt;&gt;"","Complete",IF(NOT(ISNUMBER(K15)),"Unreported",IF(K15=1,"Awaiting acceptance",IF(AND(J15&lt;&gt;"",J15&gt;G15),"Forecast late",IF(AND('01 Setup'!$B$8&lt;&gt;"",G15&lt;'01 Setup'!$B$8),"Overdue",IF(H15&lt;&gt;"","In progress","Not started"))))))))</x:f>
      </x:c>
      <x:c r="O15" s="81"/>
      <x:c r="P15" s="155" t="str">
        <x:f>IF(A15="","",IF(COUNTIF($A$10:$A$109,A15)&gt;1,"DUPLICATE ID",IF(OR(B15="",D15="",NOT(ISNUMBER(F15)),NOT(ISNUMBER(G15))),"MISSING INPUT",IF(OR(G15&lt;F15,AND(I15&lt;&gt;"",H15=""),AND(I15&lt;&gt;"",H15&lt;&gt;"",I15&lt;H15),AND(I15&lt;&gt;"",K15&lt;&gt;1)),"CHECK DATES/PROGRESS","OK"))))</x:f>
      </x:c>
    </x:row>
    <x:row r="16" ht="42" customHeight="1">
      <x:c r="A16" s="81"/>
      <x:c r="B16" s="81"/>
      <x:c r="C16" s="81"/>
      <x:c r="D16" s="81"/>
      <x:c r="E16" s="146"/>
      <x:c r="F16" s="144"/>
      <x:c r="G16" s="144"/>
      <x:c r="H16" s="144"/>
      <x:c r="I16" s="144"/>
      <x:c r="J16" s="144"/>
      <x:c r="K16" s="148"/>
      <x:c r="L16" s="151" t="str">
        <x:f>IF(OR(A16="",F16="",G16=""),"",IF(G16&lt;F16,"CHECK DATES",G16-F16+1))</x:f>
      </x:c>
      <x:c r="M16" s="151" t="str">
        <x:f>IF(OR(A16="",G16="",AND(I16="",J16="")),"",IF(I16&lt;&gt;"",I16-G16,J16-G16))</x:f>
      </x:c>
      <x:c r="N16" s="155" t="str">
        <x:f>IF(A16="","",IF(OR(B16="",D16="",NOT(ISNUMBER(F16)),NOT(ISNUMBER(G16)),G16&lt;F16),"CHECK DATA",IF(I16&lt;&gt;"","Complete",IF(NOT(ISNUMBER(K16)),"Unreported",IF(K16=1,"Awaiting acceptance",IF(AND(J16&lt;&gt;"",J16&gt;G16),"Forecast late",IF(AND('01 Setup'!$B$8&lt;&gt;"",G16&lt;'01 Setup'!$B$8),"Overdue",IF(H16&lt;&gt;"","In progress","Not started"))))))))</x:f>
      </x:c>
      <x:c r="O16" s="81"/>
      <x:c r="P16" s="155" t="str">
        <x:f>IF(A16="","",IF(COUNTIF($A$10:$A$109,A16)&gt;1,"DUPLICATE ID",IF(OR(B16="",D16="",NOT(ISNUMBER(F16)),NOT(ISNUMBER(G16))),"MISSING INPUT",IF(OR(G16&lt;F16,AND(I16&lt;&gt;"",H16=""),AND(I16&lt;&gt;"",H16&lt;&gt;"",I16&lt;H16),AND(I16&lt;&gt;"",K16&lt;&gt;1)),"CHECK DATES/PROGRESS","OK"))))</x:f>
      </x:c>
    </x:row>
    <x:row r="17" ht="42" customHeight="1">
      <x:c r="A17" s="81"/>
      <x:c r="B17" s="81"/>
      <x:c r="C17" s="81"/>
      <x:c r="D17" s="81"/>
      <x:c r="E17" s="146"/>
      <x:c r="F17" s="144"/>
      <x:c r="G17" s="144"/>
      <x:c r="H17" s="144"/>
      <x:c r="I17" s="144"/>
      <x:c r="J17" s="144"/>
      <x:c r="K17" s="148"/>
      <x:c r="L17" s="151" t="str">
        <x:f>IF(OR(A17="",F17="",G17=""),"",IF(G17&lt;F17,"CHECK DATES",G17-F17+1))</x:f>
      </x:c>
      <x:c r="M17" s="151" t="str">
        <x:f>IF(OR(A17="",G17="",AND(I17="",J17="")),"",IF(I17&lt;&gt;"",I17-G17,J17-G17))</x:f>
      </x:c>
      <x:c r="N17" s="155" t="str">
        <x:f>IF(A17="","",IF(OR(B17="",D17="",NOT(ISNUMBER(F17)),NOT(ISNUMBER(G17)),G17&lt;F17),"CHECK DATA",IF(I17&lt;&gt;"","Complete",IF(NOT(ISNUMBER(K17)),"Unreported",IF(K17=1,"Awaiting acceptance",IF(AND(J17&lt;&gt;"",J17&gt;G17),"Forecast late",IF(AND('01 Setup'!$B$8&lt;&gt;"",G17&lt;'01 Setup'!$B$8),"Overdue",IF(H17&lt;&gt;"","In progress","Not started"))))))))</x:f>
      </x:c>
      <x:c r="O17" s="81"/>
      <x:c r="P17" s="155" t="str">
        <x:f>IF(A17="","",IF(COUNTIF($A$10:$A$109,A17)&gt;1,"DUPLICATE ID",IF(OR(B17="",D17="",NOT(ISNUMBER(F17)),NOT(ISNUMBER(G17))),"MISSING INPUT",IF(OR(G17&lt;F17,AND(I17&lt;&gt;"",H17=""),AND(I17&lt;&gt;"",H17&lt;&gt;"",I17&lt;H17),AND(I17&lt;&gt;"",K17&lt;&gt;1)),"CHECK DATES/PROGRESS","OK"))))</x:f>
      </x:c>
    </x:row>
    <x:row r="18" ht="42" customHeight="1">
      <x:c r="A18" s="81"/>
      <x:c r="B18" s="81"/>
      <x:c r="C18" s="81"/>
      <x:c r="D18" s="81"/>
      <x:c r="E18" s="146"/>
      <x:c r="F18" s="144"/>
      <x:c r="G18" s="144"/>
      <x:c r="H18" s="144"/>
      <x:c r="I18" s="144"/>
      <x:c r="J18" s="144"/>
      <x:c r="K18" s="148"/>
      <x:c r="L18" s="151" t="str">
        <x:f>IF(OR(A18="",F18="",G18=""),"",IF(G18&lt;F18,"CHECK DATES",G18-F18+1))</x:f>
      </x:c>
      <x:c r="M18" s="151" t="str">
        <x:f>IF(OR(A18="",G18="",AND(I18="",J18="")),"",IF(I18&lt;&gt;"",I18-G18,J18-G18))</x:f>
      </x:c>
      <x:c r="N18" s="155" t="str">
        <x:f>IF(A18="","",IF(OR(B18="",D18="",NOT(ISNUMBER(F18)),NOT(ISNUMBER(G18)),G18&lt;F18),"CHECK DATA",IF(I18&lt;&gt;"","Complete",IF(NOT(ISNUMBER(K18)),"Unreported",IF(K18=1,"Awaiting acceptance",IF(AND(J18&lt;&gt;"",J18&gt;G18),"Forecast late",IF(AND('01 Setup'!$B$8&lt;&gt;"",G18&lt;'01 Setup'!$B$8),"Overdue",IF(H18&lt;&gt;"","In progress","Not started"))))))))</x:f>
      </x:c>
      <x:c r="O18" s="81"/>
      <x:c r="P18" s="155" t="str">
        <x:f>IF(A18="","",IF(COUNTIF($A$10:$A$109,A18)&gt;1,"DUPLICATE ID",IF(OR(B18="",D18="",NOT(ISNUMBER(F18)),NOT(ISNUMBER(G18))),"MISSING INPUT",IF(OR(G18&lt;F18,AND(I18&lt;&gt;"",H18=""),AND(I18&lt;&gt;"",H18&lt;&gt;"",I18&lt;H18),AND(I18&lt;&gt;"",K18&lt;&gt;1)),"CHECK DATES/PROGRESS","OK"))))</x:f>
      </x:c>
    </x:row>
    <x:row r="19" ht="42" customHeight="1">
      <x:c r="A19" s="81"/>
      <x:c r="B19" s="81"/>
      <x:c r="C19" s="81"/>
      <x:c r="D19" s="81"/>
      <x:c r="E19" s="146"/>
      <x:c r="F19" s="144"/>
      <x:c r="G19" s="144"/>
      <x:c r="H19" s="144"/>
      <x:c r="I19" s="144"/>
      <x:c r="J19" s="144"/>
      <x:c r="K19" s="148"/>
      <x:c r="L19" s="151" t="str">
        <x:f>IF(OR(A19="",F19="",G19=""),"",IF(G19&lt;F19,"CHECK DATES",G19-F19+1))</x:f>
      </x:c>
      <x:c r="M19" s="151" t="str">
        <x:f>IF(OR(A19="",G19="",AND(I19="",J19="")),"",IF(I19&lt;&gt;"",I19-G19,J19-G19))</x:f>
      </x:c>
      <x:c r="N19" s="155" t="str">
        <x:f>IF(A19="","",IF(OR(B19="",D19="",NOT(ISNUMBER(F19)),NOT(ISNUMBER(G19)),G19&lt;F19),"CHECK DATA",IF(I19&lt;&gt;"","Complete",IF(NOT(ISNUMBER(K19)),"Unreported",IF(K19=1,"Awaiting acceptance",IF(AND(J19&lt;&gt;"",J19&gt;G19),"Forecast late",IF(AND('01 Setup'!$B$8&lt;&gt;"",G19&lt;'01 Setup'!$B$8),"Overdue",IF(H19&lt;&gt;"","In progress","Not started"))))))))</x:f>
      </x:c>
      <x:c r="O19" s="81"/>
      <x:c r="P19" s="155" t="str">
        <x:f>IF(A19="","",IF(COUNTIF($A$10:$A$109,A19)&gt;1,"DUPLICATE ID",IF(OR(B19="",D19="",NOT(ISNUMBER(F19)),NOT(ISNUMBER(G19))),"MISSING INPUT",IF(OR(G19&lt;F19,AND(I19&lt;&gt;"",H19=""),AND(I19&lt;&gt;"",H19&lt;&gt;"",I19&lt;H19),AND(I19&lt;&gt;"",K19&lt;&gt;1)),"CHECK DATES/PROGRESS","OK"))))</x:f>
      </x:c>
    </x:row>
    <x:row r="20" ht="42" customHeight="1">
      <x:c r="A20" s="81"/>
      <x:c r="B20" s="81"/>
      <x:c r="C20" s="81"/>
      <x:c r="D20" s="81"/>
      <x:c r="E20" s="146"/>
      <x:c r="F20" s="144"/>
      <x:c r="G20" s="144"/>
      <x:c r="H20" s="144"/>
      <x:c r="I20" s="144"/>
      <x:c r="J20" s="144"/>
      <x:c r="K20" s="148"/>
      <x:c r="L20" s="151" t="str">
        <x:f>IF(OR(A20="",F20="",G20=""),"",IF(G20&lt;F20,"CHECK DATES",G20-F20+1))</x:f>
      </x:c>
      <x:c r="M20" s="151" t="str">
        <x:f>IF(OR(A20="",G20="",AND(I20="",J20="")),"",IF(I20&lt;&gt;"",I20-G20,J20-G20))</x:f>
      </x:c>
      <x:c r="N20" s="155" t="str">
        <x:f>IF(A20="","",IF(OR(B20="",D20="",NOT(ISNUMBER(F20)),NOT(ISNUMBER(G20)),G20&lt;F20),"CHECK DATA",IF(I20&lt;&gt;"","Complete",IF(NOT(ISNUMBER(K20)),"Unreported",IF(K20=1,"Awaiting acceptance",IF(AND(J20&lt;&gt;"",J20&gt;G20),"Forecast late",IF(AND('01 Setup'!$B$8&lt;&gt;"",G20&lt;'01 Setup'!$B$8),"Overdue",IF(H20&lt;&gt;"","In progress","Not started"))))))))</x:f>
      </x:c>
      <x:c r="O20" s="81"/>
      <x:c r="P20" s="155" t="str">
        <x:f>IF(A20="","",IF(COUNTIF($A$10:$A$109,A20)&gt;1,"DUPLICATE ID",IF(OR(B20="",D20="",NOT(ISNUMBER(F20)),NOT(ISNUMBER(G20))),"MISSING INPUT",IF(OR(G20&lt;F20,AND(I20&lt;&gt;"",H20=""),AND(I20&lt;&gt;"",H20&lt;&gt;"",I20&lt;H20),AND(I20&lt;&gt;"",K20&lt;&gt;1)),"CHECK DATES/PROGRESS","OK"))))</x:f>
      </x:c>
    </x:row>
    <x:row r="21" ht="42" customHeight="1">
      <x:c r="A21" s="81"/>
      <x:c r="B21" s="81"/>
      <x:c r="C21" s="81"/>
      <x:c r="D21" s="81"/>
      <x:c r="E21" s="146"/>
      <x:c r="F21" s="144"/>
      <x:c r="G21" s="144"/>
      <x:c r="H21" s="144"/>
      <x:c r="I21" s="144"/>
      <x:c r="J21" s="144"/>
      <x:c r="K21" s="148"/>
      <x:c r="L21" s="151" t="str">
        <x:f>IF(OR(A21="",F21="",G21=""),"",IF(G21&lt;F21,"CHECK DATES",G21-F21+1))</x:f>
      </x:c>
      <x:c r="M21" s="151" t="str">
        <x:f>IF(OR(A21="",G21="",AND(I21="",J21="")),"",IF(I21&lt;&gt;"",I21-G21,J21-G21))</x:f>
      </x:c>
      <x:c r="N21" s="155" t="str">
        <x:f>IF(A21="","",IF(OR(B21="",D21="",NOT(ISNUMBER(F21)),NOT(ISNUMBER(G21)),G21&lt;F21),"CHECK DATA",IF(I21&lt;&gt;"","Complete",IF(NOT(ISNUMBER(K21)),"Unreported",IF(K21=1,"Awaiting acceptance",IF(AND(J21&lt;&gt;"",J21&gt;G21),"Forecast late",IF(AND('01 Setup'!$B$8&lt;&gt;"",G21&lt;'01 Setup'!$B$8),"Overdue",IF(H21&lt;&gt;"","In progress","Not started"))))))))</x:f>
      </x:c>
      <x:c r="O21" s="81"/>
      <x:c r="P21" s="155" t="str">
        <x:f>IF(A21="","",IF(COUNTIF($A$10:$A$109,A21)&gt;1,"DUPLICATE ID",IF(OR(B21="",D21="",NOT(ISNUMBER(F21)),NOT(ISNUMBER(G21))),"MISSING INPUT",IF(OR(G21&lt;F21,AND(I21&lt;&gt;"",H21=""),AND(I21&lt;&gt;"",H21&lt;&gt;"",I21&lt;H21),AND(I21&lt;&gt;"",K21&lt;&gt;1)),"CHECK DATES/PROGRESS","OK"))))</x:f>
      </x:c>
    </x:row>
    <x:row r="22" ht="42" customHeight="1">
      <x:c r="A22" s="81"/>
      <x:c r="B22" s="81"/>
      <x:c r="C22" s="81"/>
      <x:c r="D22" s="81"/>
      <x:c r="E22" s="146"/>
      <x:c r="F22" s="144"/>
      <x:c r="G22" s="144"/>
      <x:c r="H22" s="144"/>
      <x:c r="I22" s="144"/>
      <x:c r="J22" s="144"/>
      <x:c r="K22" s="148"/>
      <x:c r="L22" s="151" t="str">
        <x:f>IF(OR(A22="",F22="",G22=""),"",IF(G22&lt;F22,"CHECK DATES",G22-F22+1))</x:f>
      </x:c>
      <x:c r="M22" s="151" t="str">
        <x:f>IF(OR(A22="",G22="",AND(I22="",J22="")),"",IF(I22&lt;&gt;"",I22-G22,J22-G22))</x:f>
      </x:c>
      <x:c r="N22" s="155" t="str">
        <x:f>IF(A22="","",IF(OR(B22="",D22="",NOT(ISNUMBER(F22)),NOT(ISNUMBER(G22)),G22&lt;F22),"CHECK DATA",IF(I22&lt;&gt;"","Complete",IF(NOT(ISNUMBER(K22)),"Unreported",IF(K22=1,"Awaiting acceptance",IF(AND(J22&lt;&gt;"",J22&gt;G22),"Forecast late",IF(AND('01 Setup'!$B$8&lt;&gt;"",G22&lt;'01 Setup'!$B$8),"Overdue",IF(H22&lt;&gt;"","In progress","Not started"))))))))</x:f>
      </x:c>
      <x:c r="O22" s="81"/>
      <x:c r="P22" s="155" t="str">
        <x:f>IF(A22="","",IF(COUNTIF($A$10:$A$109,A22)&gt;1,"DUPLICATE ID",IF(OR(B22="",D22="",NOT(ISNUMBER(F22)),NOT(ISNUMBER(G22))),"MISSING INPUT",IF(OR(G22&lt;F22,AND(I22&lt;&gt;"",H22=""),AND(I22&lt;&gt;"",H22&lt;&gt;"",I22&lt;H22),AND(I22&lt;&gt;"",K22&lt;&gt;1)),"CHECK DATES/PROGRESS","OK"))))</x:f>
      </x:c>
    </x:row>
    <x:row r="23" ht="42" customHeight="1">
      <x:c r="A23" s="81"/>
      <x:c r="B23" s="81"/>
      <x:c r="C23" s="81"/>
      <x:c r="D23" s="81"/>
      <x:c r="E23" s="146"/>
      <x:c r="F23" s="144"/>
      <x:c r="G23" s="144"/>
      <x:c r="H23" s="144"/>
      <x:c r="I23" s="144"/>
      <x:c r="J23" s="144"/>
      <x:c r="K23" s="148"/>
      <x:c r="L23" s="151" t="str">
        <x:f>IF(OR(A23="",F23="",G23=""),"",IF(G23&lt;F23,"CHECK DATES",G23-F23+1))</x:f>
      </x:c>
      <x:c r="M23" s="151" t="str">
        <x:f>IF(OR(A23="",G23="",AND(I23="",J23="")),"",IF(I23&lt;&gt;"",I23-G23,J23-G23))</x:f>
      </x:c>
      <x:c r="N23" s="155" t="str">
        <x:f>IF(A23="","",IF(OR(B23="",D23="",NOT(ISNUMBER(F23)),NOT(ISNUMBER(G23)),G23&lt;F23),"CHECK DATA",IF(I23&lt;&gt;"","Complete",IF(NOT(ISNUMBER(K23)),"Unreported",IF(K23=1,"Awaiting acceptance",IF(AND(J23&lt;&gt;"",J23&gt;G23),"Forecast late",IF(AND('01 Setup'!$B$8&lt;&gt;"",G23&lt;'01 Setup'!$B$8),"Overdue",IF(H23&lt;&gt;"","In progress","Not started"))))))))</x:f>
      </x:c>
      <x:c r="O23" s="81"/>
      <x:c r="P23" s="155" t="str">
        <x:f>IF(A23="","",IF(COUNTIF($A$10:$A$109,A23)&gt;1,"DUPLICATE ID",IF(OR(B23="",D23="",NOT(ISNUMBER(F23)),NOT(ISNUMBER(G23))),"MISSING INPUT",IF(OR(G23&lt;F23,AND(I23&lt;&gt;"",H23=""),AND(I23&lt;&gt;"",H23&lt;&gt;"",I23&lt;H23),AND(I23&lt;&gt;"",K23&lt;&gt;1)),"CHECK DATES/PROGRESS","OK"))))</x:f>
      </x:c>
    </x:row>
    <x:row r="24" ht="42" customHeight="1">
      <x:c r="A24" s="81"/>
      <x:c r="B24" s="81"/>
      <x:c r="C24" s="81"/>
      <x:c r="D24" s="81"/>
      <x:c r="E24" s="146"/>
      <x:c r="F24" s="144"/>
      <x:c r="G24" s="144"/>
      <x:c r="H24" s="144"/>
      <x:c r="I24" s="144"/>
      <x:c r="J24" s="144"/>
      <x:c r="K24" s="148"/>
      <x:c r="L24" s="151" t="str">
        <x:f>IF(OR(A24="",F24="",G24=""),"",IF(G24&lt;F24,"CHECK DATES",G24-F24+1))</x:f>
      </x:c>
      <x:c r="M24" s="151" t="str">
        <x:f>IF(OR(A24="",G24="",AND(I24="",J24="")),"",IF(I24&lt;&gt;"",I24-G24,J24-G24))</x:f>
      </x:c>
      <x:c r="N24" s="155" t="str">
        <x:f>IF(A24="","",IF(OR(B24="",D24="",NOT(ISNUMBER(F24)),NOT(ISNUMBER(G24)),G24&lt;F24),"CHECK DATA",IF(I24&lt;&gt;"","Complete",IF(NOT(ISNUMBER(K24)),"Unreported",IF(K24=1,"Awaiting acceptance",IF(AND(J24&lt;&gt;"",J24&gt;G24),"Forecast late",IF(AND('01 Setup'!$B$8&lt;&gt;"",G24&lt;'01 Setup'!$B$8),"Overdue",IF(H24&lt;&gt;"","In progress","Not started"))))))))</x:f>
      </x:c>
      <x:c r="O24" s="81"/>
      <x:c r="P24" s="155" t="str">
        <x:f>IF(A24="","",IF(COUNTIF($A$10:$A$109,A24)&gt;1,"DUPLICATE ID",IF(OR(B24="",D24="",NOT(ISNUMBER(F24)),NOT(ISNUMBER(G24))),"MISSING INPUT",IF(OR(G24&lt;F24,AND(I24&lt;&gt;"",H24=""),AND(I24&lt;&gt;"",H24&lt;&gt;"",I24&lt;H24),AND(I24&lt;&gt;"",K24&lt;&gt;1)),"CHECK DATES/PROGRESS","OK"))))</x:f>
      </x:c>
    </x:row>
    <x:row r="25" ht="42" customHeight="1">
      <x:c r="A25" s="81"/>
      <x:c r="B25" s="81"/>
      <x:c r="C25" s="81"/>
      <x:c r="D25" s="81"/>
      <x:c r="E25" s="146"/>
      <x:c r="F25" s="144"/>
      <x:c r="G25" s="144"/>
      <x:c r="H25" s="144"/>
      <x:c r="I25" s="144"/>
      <x:c r="J25" s="144"/>
      <x:c r="K25" s="148"/>
      <x:c r="L25" s="151" t="str">
        <x:f>IF(OR(A25="",F25="",G25=""),"",IF(G25&lt;F25,"CHECK DATES",G25-F25+1))</x:f>
      </x:c>
      <x:c r="M25" s="151" t="str">
        <x:f>IF(OR(A25="",G25="",AND(I25="",J25="")),"",IF(I25&lt;&gt;"",I25-G25,J25-G25))</x:f>
      </x:c>
      <x:c r="N25" s="155" t="str">
        <x:f>IF(A25="","",IF(OR(B25="",D25="",NOT(ISNUMBER(F25)),NOT(ISNUMBER(G25)),G25&lt;F25),"CHECK DATA",IF(I25&lt;&gt;"","Complete",IF(NOT(ISNUMBER(K25)),"Unreported",IF(K25=1,"Awaiting acceptance",IF(AND(J25&lt;&gt;"",J25&gt;G25),"Forecast late",IF(AND('01 Setup'!$B$8&lt;&gt;"",G25&lt;'01 Setup'!$B$8),"Overdue",IF(H25&lt;&gt;"","In progress","Not started"))))))))</x:f>
      </x:c>
      <x:c r="O25" s="81"/>
      <x:c r="P25" s="155" t="str">
        <x:f>IF(A25="","",IF(COUNTIF($A$10:$A$109,A25)&gt;1,"DUPLICATE ID",IF(OR(B25="",D25="",NOT(ISNUMBER(F25)),NOT(ISNUMBER(G25))),"MISSING INPUT",IF(OR(G25&lt;F25,AND(I25&lt;&gt;"",H25=""),AND(I25&lt;&gt;"",H25&lt;&gt;"",I25&lt;H25),AND(I25&lt;&gt;"",K25&lt;&gt;1)),"CHECK DATES/PROGRESS","OK"))))</x:f>
      </x:c>
    </x:row>
    <x:row r="26" ht="42" customHeight="1">
      <x:c r="A26" s="81"/>
      <x:c r="B26" s="81"/>
      <x:c r="C26" s="81"/>
      <x:c r="D26" s="81"/>
      <x:c r="E26" s="146"/>
      <x:c r="F26" s="144"/>
      <x:c r="G26" s="144"/>
      <x:c r="H26" s="144"/>
      <x:c r="I26" s="144"/>
      <x:c r="J26" s="144"/>
      <x:c r="K26" s="148"/>
      <x:c r="L26" s="151" t="str">
        <x:f>IF(OR(A26="",F26="",G26=""),"",IF(G26&lt;F26,"CHECK DATES",G26-F26+1))</x:f>
      </x:c>
      <x:c r="M26" s="151" t="str">
        <x:f>IF(OR(A26="",G26="",AND(I26="",J26="")),"",IF(I26&lt;&gt;"",I26-G26,J26-G26))</x:f>
      </x:c>
      <x:c r="N26" s="155" t="str">
        <x:f>IF(A26="","",IF(OR(B26="",D26="",NOT(ISNUMBER(F26)),NOT(ISNUMBER(G26)),G26&lt;F26),"CHECK DATA",IF(I26&lt;&gt;"","Complete",IF(NOT(ISNUMBER(K26)),"Unreported",IF(K26=1,"Awaiting acceptance",IF(AND(J26&lt;&gt;"",J26&gt;G26),"Forecast late",IF(AND('01 Setup'!$B$8&lt;&gt;"",G26&lt;'01 Setup'!$B$8),"Overdue",IF(H26&lt;&gt;"","In progress","Not started"))))))))</x:f>
      </x:c>
      <x:c r="O26" s="81"/>
      <x:c r="P26" s="155" t="str">
        <x:f>IF(A26="","",IF(COUNTIF($A$10:$A$109,A26)&gt;1,"DUPLICATE ID",IF(OR(B26="",D26="",NOT(ISNUMBER(F26)),NOT(ISNUMBER(G26))),"MISSING INPUT",IF(OR(G26&lt;F26,AND(I26&lt;&gt;"",H26=""),AND(I26&lt;&gt;"",H26&lt;&gt;"",I26&lt;H26),AND(I26&lt;&gt;"",K26&lt;&gt;1)),"CHECK DATES/PROGRESS","OK"))))</x:f>
      </x:c>
    </x:row>
    <x:row r="27" ht="42" customHeight="1">
      <x:c r="A27" s="81"/>
      <x:c r="B27" s="81"/>
      <x:c r="C27" s="81"/>
      <x:c r="D27" s="81"/>
      <x:c r="E27" s="146"/>
      <x:c r="F27" s="144"/>
      <x:c r="G27" s="144"/>
      <x:c r="H27" s="144"/>
      <x:c r="I27" s="144"/>
      <x:c r="J27" s="144"/>
      <x:c r="K27" s="148"/>
      <x:c r="L27" s="151" t="str">
        <x:f>IF(OR(A27="",F27="",G27=""),"",IF(G27&lt;F27,"CHECK DATES",G27-F27+1))</x:f>
      </x:c>
      <x:c r="M27" s="151" t="str">
        <x:f>IF(OR(A27="",G27="",AND(I27="",J27="")),"",IF(I27&lt;&gt;"",I27-G27,J27-G27))</x:f>
      </x:c>
      <x:c r="N27" s="155" t="str">
        <x:f>IF(A27="","",IF(OR(B27="",D27="",NOT(ISNUMBER(F27)),NOT(ISNUMBER(G27)),G27&lt;F27),"CHECK DATA",IF(I27&lt;&gt;"","Complete",IF(NOT(ISNUMBER(K27)),"Unreported",IF(K27=1,"Awaiting acceptance",IF(AND(J27&lt;&gt;"",J27&gt;G27),"Forecast late",IF(AND('01 Setup'!$B$8&lt;&gt;"",G27&lt;'01 Setup'!$B$8),"Overdue",IF(H27&lt;&gt;"","In progress","Not started"))))))))</x:f>
      </x:c>
      <x:c r="O27" s="81"/>
      <x:c r="P27" s="155" t="str">
        <x:f>IF(A27="","",IF(COUNTIF($A$10:$A$109,A27)&gt;1,"DUPLICATE ID",IF(OR(B27="",D27="",NOT(ISNUMBER(F27)),NOT(ISNUMBER(G27))),"MISSING INPUT",IF(OR(G27&lt;F27,AND(I27&lt;&gt;"",H27=""),AND(I27&lt;&gt;"",H27&lt;&gt;"",I27&lt;H27),AND(I27&lt;&gt;"",K27&lt;&gt;1)),"CHECK DATES/PROGRESS","OK"))))</x:f>
      </x:c>
    </x:row>
    <x:row r="28" ht="42" customHeight="1">
      <x:c r="A28" s="81"/>
      <x:c r="B28" s="81"/>
      <x:c r="C28" s="81"/>
      <x:c r="D28" s="81"/>
      <x:c r="E28" s="146"/>
      <x:c r="F28" s="144"/>
      <x:c r="G28" s="144"/>
      <x:c r="H28" s="144"/>
      <x:c r="I28" s="144"/>
      <x:c r="J28" s="144"/>
      <x:c r="K28" s="148"/>
      <x:c r="L28" s="151" t="str">
        <x:f>IF(OR(A28="",F28="",G28=""),"",IF(G28&lt;F28,"CHECK DATES",G28-F28+1))</x:f>
      </x:c>
      <x:c r="M28" s="151" t="str">
        <x:f>IF(OR(A28="",G28="",AND(I28="",J28="")),"",IF(I28&lt;&gt;"",I28-G28,J28-G28))</x:f>
      </x:c>
      <x:c r="N28" s="155" t="str">
        <x:f>IF(A28="","",IF(OR(B28="",D28="",NOT(ISNUMBER(F28)),NOT(ISNUMBER(G28)),G28&lt;F28),"CHECK DATA",IF(I28&lt;&gt;"","Complete",IF(NOT(ISNUMBER(K28)),"Unreported",IF(K28=1,"Awaiting acceptance",IF(AND(J28&lt;&gt;"",J28&gt;G28),"Forecast late",IF(AND('01 Setup'!$B$8&lt;&gt;"",G28&lt;'01 Setup'!$B$8),"Overdue",IF(H28&lt;&gt;"","In progress","Not started"))))))))</x:f>
      </x:c>
      <x:c r="O28" s="81"/>
      <x:c r="P28" s="155" t="str">
        <x:f>IF(A28="","",IF(COUNTIF($A$10:$A$109,A28)&gt;1,"DUPLICATE ID",IF(OR(B28="",D28="",NOT(ISNUMBER(F28)),NOT(ISNUMBER(G28))),"MISSING INPUT",IF(OR(G28&lt;F28,AND(I28&lt;&gt;"",H28=""),AND(I28&lt;&gt;"",H28&lt;&gt;"",I28&lt;H28),AND(I28&lt;&gt;"",K28&lt;&gt;1)),"CHECK DATES/PROGRESS","OK"))))</x:f>
      </x:c>
    </x:row>
    <x:row r="29" ht="42" customHeight="1">
      <x:c r="A29" s="81"/>
      <x:c r="B29" s="81"/>
      <x:c r="C29" s="81"/>
      <x:c r="D29" s="81"/>
      <x:c r="E29" s="146"/>
      <x:c r="F29" s="144"/>
      <x:c r="G29" s="144"/>
      <x:c r="H29" s="144"/>
      <x:c r="I29" s="144"/>
      <x:c r="J29" s="144"/>
      <x:c r="K29" s="148"/>
      <x:c r="L29" s="151" t="str">
        <x:f>IF(OR(A29="",F29="",G29=""),"",IF(G29&lt;F29,"CHECK DATES",G29-F29+1))</x:f>
      </x:c>
      <x:c r="M29" s="151" t="str">
        <x:f>IF(OR(A29="",G29="",AND(I29="",J29="")),"",IF(I29&lt;&gt;"",I29-G29,J29-G29))</x:f>
      </x:c>
      <x:c r="N29" s="155" t="str">
        <x:f>IF(A29="","",IF(OR(B29="",D29="",NOT(ISNUMBER(F29)),NOT(ISNUMBER(G29)),G29&lt;F29),"CHECK DATA",IF(I29&lt;&gt;"","Complete",IF(NOT(ISNUMBER(K29)),"Unreported",IF(K29=1,"Awaiting acceptance",IF(AND(J29&lt;&gt;"",J29&gt;G29),"Forecast late",IF(AND('01 Setup'!$B$8&lt;&gt;"",G29&lt;'01 Setup'!$B$8),"Overdue",IF(H29&lt;&gt;"","In progress","Not started"))))))))</x:f>
      </x:c>
      <x:c r="O29" s="81"/>
      <x:c r="P29" s="155" t="str">
        <x:f>IF(A29="","",IF(COUNTIF($A$10:$A$109,A29)&gt;1,"DUPLICATE ID",IF(OR(B29="",D29="",NOT(ISNUMBER(F29)),NOT(ISNUMBER(G29))),"MISSING INPUT",IF(OR(G29&lt;F29,AND(I29&lt;&gt;"",H29=""),AND(I29&lt;&gt;"",H29&lt;&gt;"",I29&lt;H29),AND(I29&lt;&gt;"",K29&lt;&gt;1)),"CHECK DATES/PROGRESS","OK"))))</x:f>
      </x:c>
    </x:row>
    <x:row r="30" ht="42" customHeight="1">
      <x:c r="A30" s="81"/>
      <x:c r="B30" s="81"/>
      <x:c r="C30" s="81"/>
      <x:c r="D30" s="81"/>
      <x:c r="E30" s="146"/>
      <x:c r="F30" s="144"/>
      <x:c r="G30" s="144"/>
      <x:c r="H30" s="144"/>
      <x:c r="I30" s="144"/>
      <x:c r="J30" s="144"/>
      <x:c r="K30" s="148"/>
      <x:c r="L30" s="151" t="str">
        <x:f>IF(OR(A30="",F30="",G30=""),"",IF(G30&lt;F30,"CHECK DATES",G30-F30+1))</x:f>
      </x:c>
      <x:c r="M30" s="151" t="str">
        <x:f>IF(OR(A30="",G30="",AND(I30="",J30="")),"",IF(I30&lt;&gt;"",I30-G30,J30-G30))</x:f>
      </x:c>
      <x:c r="N30" s="155" t="str">
        <x:f>IF(A30="","",IF(OR(B30="",D30="",NOT(ISNUMBER(F30)),NOT(ISNUMBER(G30)),G30&lt;F30),"CHECK DATA",IF(I30&lt;&gt;"","Complete",IF(NOT(ISNUMBER(K30)),"Unreported",IF(K30=1,"Awaiting acceptance",IF(AND(J30&lt;&gt;"",J30&gt;G30),"Forecast late",IF(AND('01 Setup'!$B$8&lt;&gt;"",G30&lt;'01 Setup'!$B$8),"Overdue",IF(H30&lt;&gt;"","In progress","Not started"))))))))</x:f>
      </x:c>
      <x:c r="O30" s="81"/>
      <x:c r="P30" s="155" t="str">
        <x:f>IF(A30="","",IF(COUNTIF($A$10:$A$109,A30)&gt;1,"DUPLICATE ID",IF(OR(B30="",D30="",NOT(ISNUMBER(F30)),NOT(ISNUMBER(G30))),"MISSING INPUT",IF(OR(G30&lt;F30,AND(I30&lt;&gt;"",H30=""),AND(I30&lt;&gt;"",H30&lt;&gt;"",I30&lt;H30),AND(I30&lt;&gt;"",K30&lt;&gt;1)),"CHECK DATES/PROGRESS","OK"))))</x:f>
      </x:c>
    </x:row>
    <x:row r="31" ht="42" customHeight="1">
      <x:c r="A31" s="81"/>
      <x:c r="B31" s="81"/>
      <x:c r="C31" s="81"/>
      <x:c r="D31" s="81"/>
      <x:c r="E31" s="146"/>
      <x:c r="F31" s="144"/>
      <x:c r="G31" s="144"/>
      <x:c r="H31" s="144"/>
      <x:c r="I31" s="144"/>
      <x:c r="J31" s="144"/>
      <x:c r="K31" s="148"/>
      <x:c r="L31" s="151" t="str">
        <x:f>IF(OR(A31="",F31="",G31=""),"",IF(G31&lt;F31,"CHECK DATES",G31-F31+1))</x:f>
      </x:c>
      <x:c r="M31" s="151" t="str">
        <x:f>IF(OR(A31="",G31="",AND(I31="",J31="")),"",IF(I31&lt;&gt;"",I31-G31,J31-G31))</x:f>
      </x:c>
      <x:c r="N31" s="155" t="str">
        <x:f>IF(A31="","",IF(OR(B31="",D31="",NOT(ISNUMBER(F31)),NOT(ISNUMBER(G31)),G31&lt;F31),"CHECK DATA",IF(I31&lt;&gt;"","Complete",IF(NOT(ISNUMBER(K31)),"Unreported",IF(K31=1,"Awaiting acceptance",IF(AND(J31&lt;&gt;"",J31&gt;G31),"Forecast late",IF(AND('01 Setup'!$B$8&lt;&gt;"",G31&lt;'01 Setup'!$B$8),"Overdue",IF(H31&lt;&gt;"","In progress","Not started"))))))))</x:f>
      </x:c>
      <x:c r="O31" s="81"/>
      <x:c r="P31" s="155" t="str">
        <x:f>IF(A31="","",IF(COUNTIF($A$10:$A$109,A31)&gt;1,"DUPLICATE ID",IF(OR(B31="",D31="",NOT(ISNUMBER(F31)),NOT(ISNUMBER(G31))),"MISSING INPUT",IF(OR(G31&lt;F31,AND(I31&lt;&gt;"",H31=""),AND(I31&lt;&gt;"",H31&lt;&gt;"",I31&lt;H31),AND(I31&lt;&gt;"",K31&lt;&gt;1)),"CHECK DATES/PROGRESS","OK"))))</x:f>
      </x:c>
    </x:row>
    <x:row r="32" ht="42" customHeight="1">
      <x:c r="A32" s="81"/>
      <x:c r="B32" s="81"/>
      <x:c r="C32" s="81"/>
      <x:c r="D32" s="81"/>
      <x:c r="E32" s="146"/>
      <x:c r="F32" s="144"/>
      <x:c r="G32" s="144"/>
      <x:c r="H32" s="144"/>
      <x:c r="I32" s="144"/>
      <x:c r="J32" s="144"/>
      <x:c r="K32" s="148"/>
      <x:c r="L32" s="151" t="str">
        <x:f>IF(OR(A32="",F32="",G32=""),"",IF(G32&lt;F32,"CHECK DATES",G32-F32+1))</x:f>
      </x:c>
      <x:c r="M32" s="151" t="str">
        <x:f>IF(OR(A32="",G32="",AND(I32="",J32="")),"",IF(I32&lt;&gt;"",I32-G32,J32-G32))</x:f>
      </x:c>
      <x:c r="N32" s="155" t="str">
        <x:f>IF(A32="","",IF(OR(B32="",D32="",NOT(ISNUMBER(F32)),NOT(ISNUMBER(G32)),G32&lt;F32),"CHECK DATA",IF(I32&lt;&gt;"","Complete",IF(NOT(ISNUMBER(K32)),"Unreported",IF(K32=1,"Awaiting acceptance",IF(AND(J32&lt;&gt;"",J32&gt;G32),"Forecast late",IF(AND('01 Setup'!$B$8&lt;&gt;"",G32&lt;'01 Setup'!$B$8),"Overdue",IF(H32&lt;&gt;"","In progress","Not started"))))))))</x:f>
      </x:c>
      <x:c r="O32" s="81"/>
      <x:c r="P32" s="155" t="str">
        <x:f>IF(A32="","",IF(COUNTIF($A$10:$A$109,A32)&gt;1,"DUPLICATE ID",IF(OR(B32="",D32="",NOT(ISNUMBER(F32)),NOT(ISNUMBER(G32))),"MISSING INPUT",IF(OR(G32&lt;F32,AND(I32&lt;&gt;"",H32=""),AND(I32&lt;&gt;"",H32&lt;&gt;"",I32&lt;H32),AND(I32&lt;&gt;"",K32&lt;&gt;1)),"CHECK DATES/PROGRESS","OK"))))</x:f>
      </x:c>
    </x:row>
    <x:row r="33" ht="42" customHeight="1">
      <x:c r="A33" s="81"/>
      <x:c r="B33" s="81"/>
      <x:c r="C33" s="81"/>
      <x:c r="D33" s="81"/>
      <x:c r="E33" s="146"/>
      <x:c r="F33" s="144"/>
      <x:c r="G33" s="144"/>
      <x:c r="H33" s="144"/>
      <x:c r="I33" s="144"/>
      <x:c r="J33" s="144"/>
      <x:c r="K33" s="148"/>
      <x:c r="L33" s="151" t="str">
        <x:f>IF(OR(A33="",F33="",G33=""),"",IF(G33&lt;F33,"CHECK DATES",G33-F33+1))</x:f>
      </x:c>
      <x:c r="M33" s="151" t="str">
        <x:f>IF(OR(A33="",G33="",AND(I33="",J33="")),"",IF(I33&lt;&gt;"",I33-G33,J33-G33))</x:f>
      </x:c>
      <x:c r="N33" s="155" t="str">
        <x:f>IF(A33="","",IF(OR(B33="",D33="",NOT(ISNUMBER(F33)),NOT(ISNUMBER(G33)),G33&lt;F33),"CHECK DATA",IF(I33&lt;&gt;"","Complete",IF(NOT(ISNUMBER(K33)),"Unreported",IF(K33=1,"Awaiting acceptance",IF(AND(J33&lt;&gt;"",J33&gt;G33),"Forecast late",IF(AND('01 Setup'!$B$8&lt;&gt;"",G33&lt;'01 Setup'!$B$8),"Overdue",IF(H33&lt;&gt;"","In progress","Not started"))))))))</x:f>
      </x:c>
      <x:c r="O33" s="81"/>
      <x:c r="P33" s="155" t="str">
        <x:f>IF(A33="","",IF(COUNTIF($A$10:$A$109,A33)&gt;1,"DUPLICATE ID",IF(OR(B33="",D33="",NOT(ISNUMBER(F33)),NOT(ISNUMBER(G33))),"MISSING INPUT",IF(OR(G33&lt;F33,AND(I33&lt;&gt;"",H33=""),AND(I33&lt;&gt;"",H33&lt;&gt;"",I33&lt;H33),AND(I33&lt;&gt;"",K33&lt;&gt;1)),"CHECK DATES/PROGRESS","OK"))))</x:f>
      </x:c>
    </x:row>
    <x:row r="34" ht="42" customHeight="1">
      <x:c r="A34" s="81"/>
      <x:c r="B34" s="81"/>
      <x:c r="C34" s="81"/>
      <x:c r="D34" s="81"/>
      <x:c r="E34" s="146"/>
      <x:c r="F34" s="144"/>
      <x:c r="G34" s="144"/>
      <x:c r="H34" s="144"/>
      <x:c r="I34" s="144"/>
      <x:c r="J34" s="144"/>
      <x:c r="K34" s="148"/>
      <x:c r="L34" s="151" t="str">
        <x:f>IF(OR(A34="",F34="",G34=""),"",IF(G34&lt;F34,"CHECK DATES",G34-F34+1))</x:f>
      </x:c>
      <x:c r="M34" s="151" t="str">
        <x:f>IF(OR(A34="",G34="",AND(I34="",J34="")),"",IF(I34&lt;&gt;"",I34-G34,J34-G34))</x:f>
      </x:c>
      <x:c r="N34" s="155" t="str">
        <x:f>IF(A34="","",IF(OR(B34="",D34="",NOT(ISNUMBER(F34)),NOT(ISNUMBER(G34)),G34&lt;F34),"CHECK DATA",IF(I34&lt;&gt;"","Complete",IF(NOT(ISNUMBER(K34)),"Unreported",IF(K34=1,"Awaiting acceptance",IF(AND(J34&lt;&gt;"",J34&gt;G34),"Forecast late",IF(AND('01 Setup'!$B$8&lt;&gt;"",G34&lt;'01 Setup'!$B$8),"Overdue",IF(H34&lt;&gt;"","In progress","Not started"))))))))</x:f>
      </x:c>
      <x:c r="O34" s="81"/>
      <x:c r="P34" s="155" t="str">
        <x:f>IF(A34="","",IF(COUNTIF($A$10:$A$109,A34)&gt;1,"DUPLICATE ID",IF(OR(B34="",D34="",NOT(ISNUMBER(F34)),NOT(ISNUMBER(G34))),"MISSING INPUT",IF(OR(G34&lt;F34,AND(I34&lt;&gt;"",H34=""),AND(I34&lt;&gt;"",H34&lt;&gt;"",I34&lt;H34),AND(I34&lt;&gt;"",K34&lt;&gt;1)),"CHECK DATES/PROGRESS","OK"))))</x:f>
      </x:c>
    </x:row>
    <x:row r="35" ht="42" customHeight="1">
      <x:c r="A35" s="81"/>
      <x:c r="B35" s="81"/>
      <x:c r="C35" s="81"/>
      <x:c r="D35" s="81"/>
      <x:c r="E35" s="146"/>
      <x:c r="F35" s="144"/>
      <x:c r="G35" s="144"/>
      <x:c r="H35" s="144"/>
      <x:c r="I35" s="144"/>
      <x:c r="J35" s="144"/>
      <x:c r="K35" s="148"/>
      <x:c r="L35" s="151" t="str">
        <x:f>IF(OR(A35="",F35="",G35=""),"",IF(G35&lt;F35,"CHECK DATES",G35-F35+1))</x:f>
      </x:c>
      <x:c r="M35" s="151" t="str">
        <x:f>IF(OR(A35="",G35="",AND(I35="",J35="")),"",IF(I35&lt;&gt;"",I35-G35,J35-G35))</x:f>
      </x:c>
      <x:c r="N35" s="155" t="str">
        <x:f>IF(A35="","",IF(OR(B35="",D35="",NOT(ISNUMBER(F35)),NOT(ISNUMBER(G35)),G35&lt;F35),"CHECK DATA",IF(I35&lt;&gt;"","Complete",IF(NOT(ISNUMBER(K35)),"Unreported",IF(K35=1,"Awaiting acceptance",IF(AND(J35&lt;&gt;"",J35&gt;G35),"Forecast late",IF(AND('01 Setup'!$B$8&lt;&gt;"",G35&lt;'01 Setup'!$B$8),"Overdue",IF(H35&lt;&gt;"","In progress","Not started"))))))))</x:f>
      </x:c>
      <x:c r="O35" s="81"/>
      <x:c r="P35" s="155" t="str">
        <x:f>IF(A35="","",IF(COUNTIF($A$10:$A$109,A35)&gt;1,"DUPLICATE ID",IF(OR(B35="",D35="",NOT(ISNUMBER(F35)),NOT(ISNUMBER(G35))),"MISSING INPUT",IF(OR(G35&lt;F35,AND(I35&lt;&gt;"",H35=""),AND(I35&lt;&gt;"",H35&lt;&gt;"",I35&lt;H35),AND(I35&lt;&gt;"",K35&lt;&gt;1)),"CHECK DATES/PROGRESS","OK"))))</x:f>
      </x:c>
    </x:row>
    <x:row r="36" ht="42" customHeight="1">
      <x:c r="A36" s="81"/>
      <x:c r="B36" s="81"/>
      <x:c r="C36" s="81"/>
      <x:c r="D36" s="81"/>
      <x:c r="E36" s="146"/>
      <x:c r="F36" s="144"/>
      <x:c r="G36" s="144"/>
      <x:c r="H36" s="144"/>
      <x:c r="I36" s="144"/>
      <x:c r="J36" s="144"/>
      <x:c r="K36" s="148"/>
      <x:c r="L36" s="151" t="str">
        <x:f>IF(OR(A36="",F36="",G36=""),"",IF(G36&lt;F36,"CHECK DATES",G36-F36+1))</x:f>
      </x:c>
      <x:c r="M36" s="151" t="str">
        <x:f>IF(OR(A36="",G36="",AND(I36="",J36="")),"",IF(I36&lt;&gt;"",I36-G36,J36-G36))</x:f>
      </x:c>
      <x:c r="N36" s="155" t="str">
        <x:f>IF(A36="","",IF(OR(B36="",D36="",NOT(ISNUMBER(F36)),NOT(ISNUMBER(G36)),G36&lt;F36),"CHECK DATA",IF(I36&lt;&gt;"","Complete",IF(NOT(ISNUMBER(K36)),"Unreported",IF(K36=1,"Awaiting acceptance",IF(AND(J36&lt;&gt;"",J36&gt;G36),"Forecast late",IF(AND('01 Setup'!$B$8&lt;&gt;"",G36&lt;'01 Setup'!$B$8),"Overdue",IF(H36&lt;&gt;"","In progress","Not started"))))))))</x:f>
      </x:c>
      <x:c r="O36" s="81"/>
      <x:c r="P36" s="155" t="str">
        <x:f>IF(A36="","",IF(COUNTIF($A$10:$A$109,A36)&gt;1,"DUPLICATE ID",IF(OR(B36="",D36="",NOT(ISNUMBER(F36)),NOT(ISNUMBER(G36))),"MISSING INPUT",IF(OR(G36&lt;F36,AND(I36&lt;&gt;"",H36=""),AND(I36&lt;&gt;"",H36&lt;&gt;"",I36&lt;H36),AND(I36&lt;&gt;"",K36&lt;&gt;1)),"CHECK DATES/PROGRESS","OK"))))</x:f>
      </x:c>
    </x:row>
    <x:row r="37" ht="42" customHeight="1">
      <x:c r="A37" s="81"/>
      <x:c r="B37" s="81"/>
      <x:c r="C37" s="81"/>
      <x:c r="D37" s="81"/>
      <x:c r="E37" s="146"/>
      <x:c r="F37" s="144"/>
      <x:c r="G37" s="144"/>
      <x:c r="H37" s="144"/>
      <x:c r="I37" s="144"/>
      <x:c r="J37" s="144"/>
      <x:c r="K37" s="148"/>
      <x:c r="L37" s="151" t="str">
        <x:f>IF(OR(A37="",F37="",G37=""),"",IF(G37&lt;F37,"CHECK DATES",G37-F37+1))</x:f>
      </x:c>
      <x:c r="M37" s="151" t="str">
        <x:f>IF(OR(A37="",G37="",AND(I37="",J37="")),"",IF(I37&lt;&gt;"",I37-G37,J37-G37))</x:f>
      </x:c>
      <x:c r="N37" s="155" t="str">
        <x:f>IF(A37="","",IF(OR(B37="",D37="",NOT(ISNUMBER(F37)),NOT(ISNUMBER(G37)),G37&lt;F37),"CHECK DATA",IF(I37&lt;&gt;"","Complete",IF(NOT(ISNUMBER(K37)),"Unreported",IF(K37=1,"Awaiting acceptance",IF(AND(J37&lt;&gt;"",J37&gt;G37),"Forecast late",IF(AND('01 Setup'!$B$8&lt;&gt;"",G37&lt;'01 Setup'!$B$8),"Overdue",IF(H37&lt;&gt;"","In progress","Not started"))))))))</x:f>
      </x:c>
      <x:c r="O37" s="81"/>
      <x:c r="P37" s="155" t="str">
        <x:f>IF(A37="","",IF(COUNTIF($A$10:$A$109,A37)&gt;1,"DUPLICATE ID",IF(OR(B37="",D37="",NOT(ISNUMBER(F37)),NOT(ISNUMBER(G37))),"MISSING INPUT",IF(OR(G37&lt;F37,AND(I37&lt;&gt;"",H37=""),AND(I37&lt;&gt;"",H37&lt;&gt;"",I37&lt;H37),AND(I37&lt;&gt;"",K37&lt;&gt;1)),"CHECK DATES/PROGRESS","OK"))))</x:f>
      </x:c>
    </x:row>
    <x:row r="38" ht="42" customHeight="1">
      <x:c r="A38" s="81"/>
      <x:c r="B38" s="81"/>
      <x:c r="C38" s="81"/>
      <x:c r="D38" s="81"/>
      <x:c r="E38" s="146"/>
      <x:c r="F38" s="144"/>
      <x:c r="G38" s="144"/>
      <x:c r="H38" s="144"/>
      <x:c r="I38" s="144"/>
      <x:c r="J38" s="144"/>
      <x:c r="K38" s="148"/>
      <x:c r="L38" s="151" t="str">
        <x:f>IF(OR(A38="",F38="",G38=""),"",IF(G38&lt;F38,"CHECK DATES",G38-F38+1))</x:f>
      </x:c>
      <x:c r="M38" s="151" t="str">
        <x:f>IF(OR(A38="",G38="",AND(I38="",J38="")),"",IF(I38&lt;&gt;"",I38-G38,J38-G38))</x:f>
      </x:c>
      <x:c r="N38" s="155" t="str">
        <x:f>IF(A38="","",IF(OR(B38="",D38="",NOT(ISNUMBER(F38)),NOT(ISNUMBER(G38)),G38&lt;F38),"CHECK DATA",IF(I38&lt;&gt;"","Complete",IF(NOT(ISNUMBER(K38)),"Unreported",IF(K38=1,"Awaiting acceptance",IF(AND(J38&lt;&gt;"",J38&gt;G38),"Forecast late",IF(AND('01 Setup'!$B$8&lt;&gt;"",G38&lt;'01 Setup'!$B$8),"Overdue",IF(H38&lt;&gt;"","In progress","Not started"))))))))</x:f>
      </x:c>
      <x:c r="O38" s="81"/>
      <x:c r="P38" s="155" t="str">
        <x:f>IF(A38="","",IF(COUNTIF($A$10:$A$109,A38)&gt;1,"DUPLICATE ID",IF(OR(B38="",D38="",NOT(ISNUMBER(F38)),NOT(ISNUMBER(G38))),"MISSING INPUT",IF(OR(G38&lt;F38,AND(I38&lt;&gt;"",H38=""),AND(I38&lt;&gt;"",H38&lt;&gt;"",I38&lt;H38),AND(I38&lt;&gt;"",K38&lt;&gt;1)),"CHECK DATES/PROGRESS","OK"))))</x:f>
      </x:c>
    </x:row>
    <x:row r="39" ht="42" customHeight="1">
      <x:c r="A39" s="81"/>
      <x:c r="B39" s="81"/>
      <x:c r="C39" s="81"/>
      <x:c r="D39" s="81"/>
      <x:c r="E39" s="146"/>
      <x:c r="F39" s="144"/>
      <x:c r="G39" s="144"/>
      <x:c r="H39" s="144"/>
      <x:c r="I39" s="144"/>
      <x:c r="J39" s="144"/>
      <x:c r="K39" s="148"/>
      <x:c r="L39" s="151" t="str">
        <x:f>IF(OR(A39="",F39="",G39=""),"",IF(G39&lt;F39,"CHECK DATES",G39-F39+1))</x:f>
      </x:c>
      <x:c r="M39" s="151" t="str">
        <x:f>IF(OR(A39="",G39="",AND(I39="",J39="")),"",IF(I39&lt;&gt;"",I39-G39,J39-G39))</x:f>
      </x:c>
      <x:c r="N39" s="155" t="str">
        <x:f>IF(A39="","",IF(OR(B39="",D39="",NOT(ISNUMBER(F39)),NOT(ISNUMBER(G39)),G39&lt;F39),"CHECK DATA",IF(I39&lt;&gt;"","Complete",IF(NOT(ISNUMBER(K39)),"Unreported",IF(K39=1,"Awaiting acceptance",IF(AND(J39&lt;&gt;"",J39&gt;G39),"Forecast late",IF(AND('01 Setup'!$B$8&lt;&gt;"",G39&lt;'01 Setup'!$B$8),"Overdue",IF(H39&lt;&gt;"","In progress","Not started"))))))))</x:f>
      </x:c>
      <x:c r="O39" s="81"/>
      <x:c r="P39" s="155" t="str">
        <x:f>IF(A39="","",IF(COUNTIF($A$10:$A$109,A39)&gt;1,"DUPLICATE ID",IF(OR(B39="",D39="",NOT(ISNUMBER(F39)),NOT(ISNUMBER(G39))),"MISSING INPUT",IF(OR(G39&lt;F39,AND(I39&lt;&gt;"",H39=""),AND(I39&lt;&gt;"",H39&lt;&gt;"",I39&lt;H39),AND(I39&lt;&gt;"",K39&lt;&gt;1)),"CHECK DATES/PROGRESS","OK"))))</x:f>
      </x:c>
    </x:row>
    <x:row r="40" ht="42" customHeight="1">
      <x:c r="A40" s="81"/>
      <x:c r="B40" s="81"/>
      <x:c r="C40" s="81"/>
      <x:c r="D40" s="81"/>
      <x:c r="E40" s="146"/>
      <x:c r="F40" s="144"/>
      <x:c r="G40" s="144"/>
      <x:c r="H40" s="144"/>
      <x:c r="I40" s="144"/>
      <x:c r="J40" s="144"/>
      <x:c r="K40" s="148"/>
      <x:c r="L40" s="151" t="str">
        <x:f>IF(OR(A40="",F40="",G40=""),"",IF(G40&lt;F40,"CHECK DATES",G40-F40+1))</x:f>
      </x:c>
      <x:c r="M40" s="151" t="str">
        <x:f>IF(OR(A40="",G40="",AND(I40="",J40="")),"",IF(I40&lt;&gt;"",I40-G40,J40-G40))</x:f>
      </x:c>
      <x:c r="N40" s="155" t="str">
        <x:f>IF(A40="","",IF(OR(B40="",D40="",NOT(ISNUMBER(F40)),NOT(ISNUMBER(G40)),G40&lt;F40),"CHECK DATA",IF(I40&lt;&gt;"","Complete",IF(NOT(ISNUMBER(K40)),"Unreported",IF(K40=1,"Awaiting acceptance",IF(AND(J40&lt;&gt;"",J40&gt;G40),"Forecast late",IF(AND('01 Setup'!$B$8&lt;&gt;"",G40&lt;'01 Setup'!$B$8),"Overdue",IF(H40&lt;&gt;"","In progress","Not started"))))))))</x:f>
      </x:c>
      <x:c r="O40" s="81"/>
      <x:c r="P40" s="155" t="str">
        <x:f>IF(A40="","",IF(COUNTIF($A$10:$A$109,A40)&gt;1,"DUPLICATE ID",IF(OR(B40="",D40="",NOT(ISNUMBER(F40)),NOT(ISNUMBER(G40))),"MISSING INPUT",IF(OR(G40&lt;F40,AND(I40&lt;&gt;"",H40=""),AND(I40&lt;&gt;"",H40&lt;&gt;"",I40&lt;H40),AND(I40&lt;&gt;"",K40&lt;&gt;1)),"CHECK DATES/PROGRESS","OK"))))</x:f>
      </x:c>
    </x:row>
    <x:row r="41" ht="42" customHeight="1">
      <x:c r="A41" s="81"/>
      <x:c r="B41" s="81"/>
      <x:c r="C41" s="81"/>
      <x:c r="D41" s="81"/>
      <x:c r="E41" s="146"/>
      <x:c r="F41" s="144"/>
      <x:c r="G41" s="144"/>
      <x:c r="H41" s="144"/>
      <x:c r="I41" s="144"/>
      <x:c r="J41" s="144"/>
      <x:c r="K41" s="148"/>
      <x:c r="L41" s="151" t="str">
        <x:f>IF(OR(A41="",F41="",G41=""),"",IF(G41&lt;F41,"CHECK DATES",G41-F41+1))</x:f>
      </x:c>
      <x:c r="M41" s="151" t="str">
        <x:f>IF(OR(A41="",G41="",AND(I41="",J41="")),"",IF(I41&lt;&gt;"",I41-G41,J41-G41))</x:f>
      </x:c>
      <x:c r="N41" s="155" t="str">
        <x:f>IF(A41="","",IF(OR(B41="",D41="",NOT(ISNUMBER(F41)),NOT(ISNUMBER(G41)),G41&lt;F41),"CHECK DATA",IF(I41&lt;&gt;"","Complete",IF(NOT(ISNUMBER(K41)),"Unreported",IF(K41=1,"Awaiting acceptance",IF(AND(J41&lt;&gt;"",J41&gt;G41),"Forecast late",IF(AND('01 Setup'!$B$8&lt;&gt;"",G41&lt;'01 Setup'!$B$8),"Overdue",IF(H41&lt;&gt;"","In progress","Not started"))))))))</x:f>
      </x:c>
      <x:c r="O41" s="81"/>
      <x:c r="P41" s="155" t="str">
        <x:f>IF(A41="","",IF(COUNTIF($A$10:$A$109,A41)&gt;1,"DUPLICATE ID",IF(OR(B41="",D41="",NOT(ISNUMBER(F41)),NOT(ISNUMBER(G41))),"MISSING INPUT",IF(OR(G41&lt;F41,AND(I41&lt;&gt;"",H41=""),AND(I41&lt;&gt;"",H41&lt;&gt;"",I41&lt;H41),AND(I41&lt;&gt;"",K41&lt;&gt;1)),"CHECK DATES/PROGRESS","OK"))))</x:f>
      </x:c>
    </x:row>
    <x:row r="42" ht="42" customHeight="1">
      <x:c r="A42" s="81"/>
      <x:c r="B42" s="81"/>
      <x:c r="C42" s="81"/>
      <x:c r="D42" s="81"/>
      <x:c r="E42" s="146"/>
      <x:c r="F42" s="144"/>
      <x:c r="G42" s="144"/>
      <x:c r="H42" s="144"/>
      <x:c r="I42" s="144"/>
      <x:c r="J42" s="144"/>
      <x:c r="K42" s="148"/>
      <x:c r="L42" s="151" t="str">
        <x:f>IF(OR(A42="",F42="",G42=""),"",IF(G42&lt;F42,"CHECK DATES",G42-F42+1))</x:f>
      </x:c>
      <x:c r="M42" s="151" t="str">
        <x:f>IF(OR(A42="",G42="",AND(I42="",J42="")),"",IF(I42&lt;&gt;"",I42-G42,J42-G42))</x:f>
      </x:c>
      <x:c r="N42" s="155" t="str">
        <x:f>IF(A42="","",IF(OR(B42="",D42="",NOT(ISNUMBER(F42)),NOT(ISNUMBER(G42)),G42&lt;F42),"CHECK DATA",IF(I42&lt;&gt;"","Complete",IF(NOT(ISNUMBER(K42)),"Unreported",IF(K42=1,"Awaiting acceptance",IF(AND(J42&lt;&gt;"",J42&gt;G42),"Forecast late",IF(AND('01 Setup'!$B$8&lt;&gt;"",G42&lt;'01 Setup'!$B$8),"Overdue",IF(H42&lt;&gt;"","In progress","Not started"))))))))</x:f>
      </x:c>
      <x:c r="O42" s="81"/>
      <x:c r="P42" s="155" t="str">
        <x:f>IF(A42="","",IF(COUNTIF($A$10:$A$109,A42)&gt;1,"DUPLICATE ID",IF(OR(B42="",D42="",NOT(ISNUMBER(F42)),NOT(ISNUMBER(G42))),"MISSING INPUT",IF(OR(G42&lt;F42,AND(I42&lt;&gt;"",H42=""),AND(I42&lt;&gt;"",H42&lt;&gt;"",I42&lt;H42),AND(I42&lt;&gt;"",K42&lt;&gt;1)),"CHECK DATES/PROGRESS","OK"))))</x:f>
      </x:c>
    </x:row>
    <x:row r="43" ht="42" customHeight="1">
      <x:c r="A43" s="81"/>
      <x:c r="B43" s="81"/>
      <x:c r="C43" s="81"/>
      <x:c r="D43" s="81"/>
      <x:c r="E43" s="146"/>
      <x:c r="F43" s="144"/>
      <x:c r="G43" s="144"/>
      <x:c r="H43" s="144"/>
      <x:c r="I43" s="144"/>
      <x:c r="J43" s="144"/>
      <x:c r="K43" s="148"/>
      <x:c r="L43" s="151" t="str">
        <x:f>IF(OR(A43="",F43="",G43=""),"",IF(G43&lt;F43,"CHECK DATES",G43-F43+1))</x:f>
      </x:c>
      <x:c r="M43" s="151" t="str">
        <x:f>IF(OR(A43="",G43="",AND(I43="",J43="")),"",IF(I43&lt;&gt;"",I43-G43,J43-G43))</x:f>
      </x:c>
      <x:c r="N43" s="155" t="str">
        <x:f>IF(A43="","",IF(OR(B43="",D43="",NOT(ISNUMBER(F43)),NOT(ISNUMBER(G43)),G43&lt;F43),"CHECK DATA",IF(I43&lt;&gt;"","Complete",IF(NOT(ISNUMBER(K43)),"Unreported",IF(K43=1,"Awaiting acceptance",IF(AND(J43&lt;&gt;"",J43&gt;G43),"Forecast late",IF(AND('01 Setup'!$B$8&lt;&gt;"",G43&lt;'01 Setup'!$B$8),"Overdue",IF(H43&lt;&gt;"","In progress","Not started"))))))))</x:f>
      </x:c>
      <x:c r="O43" s="81"/>
      <x:c r="P43" s="155" t="str">
        <x:f>IF(A43="","",IF(COUNTIF($A$10:$A$109,A43)&gt;1,"DUPLICATE ID",IF(OR(B43="",D43="",NOT(ISNUMBER(F43)),NOT(ISNUMBER(G43))),"MISSING INPUT",IF(OR(G43&lt;F43,AND(I43&lt;&gt;"",H43=""),AND(I43&lt;&gt;"",H43&lt;&gt;"",I43&lt;H43),AND(I43&lt;&gt;"",K43&lt;&gt;1)),"CHECK DATES/PROGRESS","OK"))))</x:f>
      </x:c>
    </x:row>
    <x:row r="44" ht="42" customHeight="1">
      <x:c r="A44" s="81"/>
      <x:c r="B44" s="81"/>
      <x:c r="C44" s="81"/>
      <x:c r="D44" s="81"/>
      <x:c r="E44" s="146"/>
      <x:c r="F44" s="144"/>
      <x:c r="G44" s="144"/>
      <x:c r="H44" s="144"/>
      <x:c r="I44" s="144"/>
      <x:c r="J44" s="144"/>
      <x:c r="K44" s="148"/>
      <x:c r="L44" s="151" t="str">
        <x:f>IF(OR(A44="",F44="",G44=""),"",IF(G44&lt;F44,"CHECK DATES",G44-F44+1))</x:f>
      </x:c>
      <x:c r="M44" s="151" t="str">
        <x:f>IF(OR(A44="",G44="",AND(I44="",J44="")),"",IF(I44&lt;&gt;"",I44-G44,J44-G44))</x:f>
      </x:c>
      <x:c r="N44" s="155" t="str">
        <x:f>IF(A44="","",IF(OR(B44="",D44="",NOT(ISNUMBER(F44)),NOT(ISNUMBER(G44)),G44&lt;F44),"CHECK DATA",IF(I44&lt;&gt;"","Complete",IF(NOT(ISNUMBER(K44)),"Unreported",IF(K44=1,"Awaiting acceptance",IF(AND(J44&lt;&gt;"",J44&gt;G44),"Forecast late",IF(AND('01 Setup'!$B$8&lt;&gt;"",G44&lt;'01 Setup'!$B$8),"Overdue",IF(H44&lt;&gt;"","In progress","Not started"))))))))</x:f>
      </x:c>
      <x:c r="O44" s="81"/>
      <x:c r="P44" s="155" t="str">
        <x:f>IF(A44="","",IF(COUNTIF($A$10:$A$109,A44)&gt;1,"DUPLICATE ID",IF(OR(B44="",D44="",NOT(ISNUMBER(F44)),NOT(ISNUMBER(G44))),"MISSING INPUT",IF(OR(G44&lt;F44,AND(I44&lt;&gt;"",H44=""),AND(I44&lt;&gt;"",H44&lt;&gt;"",I44&lt;H44),AND(I44&lt;&gt;"",K44&lt;&gt;1)),"CHECK DATES/PROGRESS","OK"))))</x:f>
      </x:c>
    </x:row>
    <x:row r="45" ht="42" customHeight="1">
      <x:c r="A45" s="81"/>
      <x:c r="B45" s="81"/>
      <x:c r="C45" s="81"/>
      <x:c r="D45" s="81"/>
      <x:c r="E45" s="146"/>
      <x:c r="F45" s="144"/>
      <x:c r="G45" s="144"/>
      <x:c r="H45" s="144"/>
      <x:c r="I45" s="144"/>
      <x:c r="J45" s="144"/>
      <x:c r="K45" s="148"/>
      <x:c r="L45" s="151" t="str">
        <x:f>IF(OR(A45="",F45="",G45=""),"",IF(G45&lt;F45,"CHECK DATES",G45-F45+1))</x:f>
      </x:c>
      <x:c r="M45" s="151" t="str">
        <x:f>IF(OR(A45="",G45="",AND(I45="",J45="")),"",IF(I45&lt;&gt;"",I45-G45,J45-G45))</x:f>
      </x:c>
      <x:c r="N45" s="155" t="str">
        <x:f>IF(A45="","",IF(OR(B45="",D45="",NOT(ISNUMBER(F45)),NOT(ISNUMBER(G45)),G45&lt;F45),"CHECK DATA",IF(I45&lt;&gt;"","Complete",IF(NOT(ISNUMBER(K45)),"Unreported",IF(K45=1,"Awaiting acceptance",IF(AND(J45&lt;&gt;"",J45&gt;G45),"Forecast late",IF(AND('01 Setup'!$B$8&lt;&gt;"",G45&lt;'01 Setup'!$B$8),"Overdue",IF(H45&lt;&gt;"","In progress","Not started"))))))))</x:f>
      </x:c>
      <x:c r="O45" s="81"/>
      <x:c r="P45" s="155" t="str">
        <x:f>IF(A45="","",IF(COUNTIF($A$10:$A$109,A45)&gt;1,"DUPLICATE ID",IF(OR(B45="",D45="",NOT(ISNUMBER(F45)),NOT(ISNUMBER(G45))),"MISSING INPUT",IF(OR(G45&lt;F45,AND(I45&lt;&gt;"",H45=""),AND(I45&lt;&gt;"",H45&lt;&gt;"",I45&lt;H45),AND(I45&lt;&gt;"",K45&lt;&gt;1)),"CHECK DATES/PROGRESS","OK"))))</x:f>
      </x:c>
    </x:row>
    <x:row r="46" ht="42" customHeight="1">
      <x:c r="A46" s="81"/>
      <x:c r="B46" s="81"/>
      <x:c r="C46" s="81"/>
      <x:c r="D46" s="81"/>
      <x:c r="E46" s="146"/>
      <x:c r="F46" s="144"/>
      <x:c r="G46" s="144"/>
      <x:c r="H46" s="144"/>
      <x:c r="I46" s="144"/>
      <x:c r="J46" s="144"/>
      <x:c r="K46" s="148"/>
      <x:c r="L46" s="151" t="str">
        <x:f>IF(OR(A46="",F46="",G46=""),"",IF(G46&lt;F46,"CHECK DATES",G46-F46+1))</x:f>
      </x:c>
      <x:c r="M46" s="151" t="str">
        <x:f>IF(OR(A46="",G46="",AND(I46="",J46="")),"",IF(I46&lt;&gt;"",I46-G46,J46-G46))</x:f>
      </x:c>
      <x:c r="N46" s="155" t="str">
        <x:f>IF(A46="","",IF(OR(B46="",D46="",NOT(ISNUMBER(F46)),NOT(ISNUMBER(G46)),G46&lt;F46),"CHECK DATA",IF(I46&lt;&gt;"","Complete",IF(NOT(ISNUMBER(K46)),"Unreported",IF(K46=1,"Awaiting acceptance",IF(AND(J46&lt;&gt;"",J46&gt;G46),"Forecast late",IF(AND('01 Setup'!$B$8&lt;&gt;"",G46&lt;'01 Setup'!$B$8),"Overdue",IF(H46&lt;&gt;"","In progress","Not started"))))))))</x:f>
      </x:c>
      <x:c r="O46" s="81"/>
      <x:c r="P46" s="155" t="str">
        <x:f>IF(A46="","",IF(COUNTIF($A$10:$A$109,A46)&gt;1,"DUPLICATE ID",IF(OR(B46="",D46="",NOT(ISNUMBER(F46)),NOT(ISNUMBER(G46))),"MISSING INPUT",IF(OR(G46&lt;F46,AND(I46&lt;&gt;"",H46=""),AND(I46&lt;&gt;"",H46&lt;&gt;"",I46&lt;H46),AND(I46&lt;&gt;"",K46&lt;&gt;1)),"CHECK DATES/PROGRESS","OK"))))</x:f>
      </x:c>
    </x:row>
    <x:row r="47" ht="42" customHeight="1">
      <x:c r="A47" s="81"/>
      <x:c r="B47" s="81"/>
      <x:c r="C47" s="81"/>
      <x:c r="D47" s="81"/>
      <x:c r="E47" s="146"/>
      <x:c r="F47" s="144"/>
      <x:c r="G47" s="144"/>
      <x:c r="H47" s="144"/>
      <x:c r="I47" s="144"/>
      <x:c r="J47" s="144"/>
      <x:c r="K47" s="148"/>
      <x:c r="L47" s="151" t="str">
        <x:f>IF(OR(A47="",F47="",G47=""),"",IF(G47&lt;F47,"CHECK DATES",G47-F47+1))</x:f>
      </x:c>
      <x:c r="M47" s="151" t="str">
        <x:f>IF(OR(A47="",G47="",AND(I47="",J47="")),"",IF(I47&lt;&gt;"",I47-G47,J47-G47))</x:f>
      </x:c>
      <x:c r="N47" s="155" t="str">
        <x:f>IF(A47="","",IF(OR(B47="",D47="",NOT(ISNUMBER(F47)),NOT(ISNUMBER(G47)),G47&lt;F47),"CHECK DATA",IF(I47&lt;&gt;"","Complete",IF(NOT(ISNUMBER(K47)),"Unreported",IF(K47=1,"Awaiting acceptance",IF(AND(J47&lt;&gt;"",J47&gt;G47),"Forecast late",IF(AND('01 Setup'!$B$8&lt;&gt;"",G47&lt;'01 Setup'!$B$8),"Overdue",IF(H47&lt;&gt;"","In progress","Not started"))))))))</x:f>
      </x:c>
      <x:c r="O47" s="81"/>
      <x:c r="P47" s="155" t="str">
        <x:f>IF(A47="","",IF(COUNTIF($A$10:$A$109,A47)&gt;1,"DUPLICATE ID",IF(OR(B47="",D47="",NOT(ISNUMBER(F47)),NOT(ISNUMBER(G47))),"MISSING INPUT",IF(OR(G47&lt;F47,AND(I47&lt;&gt;"",H47=""),AND(I47&lt;&gt;"",H47&lt;&gt;"",I47&lt;H47),AND(I47&lt;&gt;"",K47&lt;&gt;1)),"CHECK DATES/PROGRESS","OK"))))</x:f>
      </x:c>
    </x:row>
    <x:row r="48" ht="42" customHeight="1">
      <x:c r="A48" s="81"/>
      <x:c r="B48" s="81"/>
      <x:c r="C48" s="81"/>
      <x:c r="D48" s="81"/>
      <x:c r="E48" s="146"/>
      <x:c r="F48" s="144"/>
      <x:c r="G48" s="144"/>
      <x:c r="H48" s="144"/>
      <x:c r="I48" s="144"/>
      <x:c r="J48" s="144"/>
      <x:c r="K48" s="148"/>
      <x:c r="L48" s="151" t="str">
        <x:f>IF(OR(A48="",F48="",G48=""),"",IF(G48&lt;F48,"CHECK DATES",G48-F48+1))</x:f>
      </x:c>
      <x:c r="M48" s="151" t="str">
        <x:f>IF(OR(A48="",G48="",AND(I48="",J48="")),"",IF(I48&lt;&gt;"",I48-G48,J48-G48))</x:f>
      </x:c>
      <x:c r="N48" s="155" t="str">
        <x:f>IF(A48="","",IF(OR(B48="",D48="",NOT(ISNUMBER(F48)),NOT(ISNUMBER(G48)),G48&lt;F48),"CHECK DATA",IF(I48&lt;&gt;"","Complete",IF(NOT(ISNUMBER(K48)),"Unreported",IF(K48=1,"Awaiting acceptance",IF(AND(J48&lt;&gt;"",J48&gt;G48),"Forecast late",IF(AND('01 Setup'!$B$8&lt;&gt;"",G48&lt;'01 Setup'!$B$8),"Overdue",IF(H48&lt;&gt;"","In progress","Not started"))))))))</x:f>
      </x:c>
      <x:c r="O48" s="81"/>
      <x:c r="P48" s="155" t="str">
        <x:f>IF(A48="","",IF(COUNTIF($A$10:$A$109,A48)&gt;1,"DUPLICATE ID",IF(OR(B48="",D48="",NOT(ISNUMBER(F48)),NOT(ISNUMBER(G48))),"MISSING INPUT",IF(OR(G48&lt;F48,AND(I48&lt;&gt;"",H48=""),AND(I48&lt;&gt;"",H48&lt;&gt;"",I48&lt;H48),AND(I48&lt;&gt;"",K48&lt;&gt;1)),"CHECK DATES/PROGRESS","OK"))))</x:f>
      </x:c>
    </x:row>
    <x:row r="49" ht="42" customHeight="1">
      <x:c r="A49" s="81"/>
      <x:c r="B49" s="81"/>
      <x:c r="C49" s="81"/>
      <x:c r="D49" s="81"/>
      <x:c r="E49" s="146"/>
      <x:c r="F49" s="144"/>
      <x:c r="G49" s="144"/>
      <x:c r="H49" s="144"/>
      <x:c r="I49" s="144"/>
      <x:c r="J49" s="144"/>
      <x:c r="K49" s="148"/>
      <x:c r="L49" s="151" t="str">
        <x:f>IF(OR(A49="",F49="",G49=""),"",IF(G49&lt;F49,"CHECK DATES",G49-F49+1))</x:f>
      </x:c>
      <x:c r="M49" s="151" t="str">
        <x:f>IF(OR(A49="",G49="",AND(I49="",J49="")),"",IF(I49&lt;&gt;"",I49-G49,J49-G49))</x:f>
      </x:c>
      <x:c r="N49" s="155" t="str">
        <x:f>IF(A49="","",IF(OR(B49="",D49="",NOT(ISNUMBER(F49)),NOT(ISNUMBER(G49)),G49&lt;F49),"CHECK DATA",IF(I49&lt;&gt;"","Complete",IF(NOT(ISNUMBER(K49)),"Unreported",IF(K49=1,"Awaiting acceptance",IF(AND(J49&lt;&gt;"",J49&gt;G49),"Forecast late",IF(AND('01 Setup'!$B$8&lt;&gt;"",G49&lt;'01 Setup'!$B$8),"Overdue",IF(H49&lt;&gt;"","In progress","Not started"))))))))</x:f>
      </x:c>
      <x:c r="O49" s="81"/>
      <x:c r="P49" s="155" t="str">
        <x:f>IF(A49="","",IF(COUNTIF($A$10:$A$109,A49)&gt;1,"DUPLICATE ID",IF(OR(B49="",D49="",NOT(ISNUMBER(F49)),NOT(ISNUMBER(G49))),"MISSING INPUT",IF(OR(G49&lt;F49,AND(I49&lt;&gt;"",H49=""),AND(I49&lt;&gt;"",H49&lt;&gt;"",I49&lt;H49),AND(I49&lt;&gt;"",K49&lt;&gt;1)),"CHECK DATES/PROGRESS","OK"))))</x:f>
      </x:c>
    </x:row>
    <x:row r="50" ht="42" customHeight="1">
      <x:c r="A50" s="81"/>
      <x:c r="B50" s="81"/>
      <x:c r="C50" s="81"/>
      <x:c r="D50" s="81"/>
      <x:c r="E50" s="146"/>
      <x:c r="F50" s="144"/>
      <x:c r="G50" s="144"/>
      <x:c r="H50" s="144"/>
      <x:c r="I50" s="144"/>
      <x:c r="J50" s="144"/>
      <x:c r="K50" s="148"/>
      <x:c r="L50" s="151" t="str">
        <x:f>IF(OR(A50="",F50="",G50=""),"",IF(G50&lt;F50,"CHECK DATES",G50-F50+1))</x:f>
      </x:c>
      <x:c r="M50" s="151" t="str">
        <x:f>IF(OR(A50="",G50="",AND(I50="",J50="")),"",IF(I50&lt;&gt;"",I50-G50,J50-G50))</x:f>
      </x:c>
      <x:c r="N50" s="155" t="str">
        <x:f>IF(A50="","",IF(OR(B50="",D50="",NOT(ISNUMBER(F50)),NOT(ISNUMBER(G50)),G50&lt;F50),"CHECK DATA",IF(I50&lt;&gt;"","Complete",IF(NOT(ISNUMBER(K50)),"Unreported",IF(K50=1,"Awaiting acceptance",IF(AND(J50&lt;&gt;"",J50&gt;G50),"Forecast late",IF(AND('01 Setup'!$B$8&lt;&gt;"",G50&lt;'01 Setup'!$B$8),"Overdue",IF(H50&lt;&gt;"","In progress","Not started"))))))))</x:f>
      </x:c>
      <x:c r="O50" s="81"/>
      <x:c r="P50" s="155" t="str">
        <x:f>IF(A50="","",IF(COUNTIF($A$10:$A$109,A50)&gt;1,"DUPLICATE ID",IF(OR(B50="",D50="",NOT(ISNUMBER(F50)),NOT(ISNUMBER(G50))),"MISSING INPUT",IF(OR(G50&lt;F50,AND(I50&lt;&gt;"",H50=""),AND(I50&lt;&gt;"",H50&lt;&gt;"",I50&lt;H50),AND(I50&lt;&gt;"",K50&lt;&gt;1)),"CHECK DATES/PROGRESS","OK"))))</x:f>
      </x:c>
    </x:row>
    <x:row r="51" ht="42" customHeight="1">
      <x:c r="A51" s="81"/>
      <x:c r="B51" s="81"/>
      <x:c r="C51" s="81"/>
      <x:c r="D51" s="81"/>
      <x:c r="E51" s="146"/>
      <x:c r="F51" s="144"/>
      <x:c r="G51" s="144"/>
      <x:c r="H51" s="144"/>
      <x:c r="I51" s="144"/>
      <x:c r="J51" s="144"/>
      <x:c r="K51" s="148"/>
      <x:c r="L51" s="151" t="str">
        <x:f>IF(OR(A51="",F51="",G51=""),"",IF(G51&lt;F51,"CHECK DATES",G51-F51+1))</x:f>
      </x:c>
      <x:c r="M51" s="151" t="str">
        <x:f>IF(OR(A51="",G51="",AND(I51="",J51="")),"",IF(I51&lt;&gt;"",I51-G51,J51-G51))</x:f>
      </x:c>
      <x:c r="N51" s="155" t="str">
        <x:f>IF(A51="","",IF(OR(B51="",D51="",NOT(ISNUMBER(F51)),NOT(ISNUMBER(G51)),G51&lt;F51),"CHECK DATA",IF(I51&lt;&gt;"","Complete",IF(NOT(ISNUMBER(K51)),"Unreported",IF(K51=1,"Awaiting acceptance",IF(AND(J51&lt;&gt;"",J51&gt;G51),"Forecast late",IF(AND('01 Setup'!$B$8&lt;&gt;"",G51&lt;'01 Setup'!$B$8),"Overdue",IF(H51&lt;&gt;"","In progress","Not started"))))))))</x:f>
      </x:c>
      <x:c r="O51" s="81"/>
      <x:c r="P51" s="155" t="str">
        <x:f>IF(A51="","",IF(COUNTIF($A$10:$A$109,A51)&gt;1,"DUPLICATE ID",IF(OR(B51="",D51="",NOT(ISNUMBER(F51)),NOT(ISNUMBER(G51))),"MISSING INPUT",IF(OR(G51&lt;F51,AND(I51&lt;&gt;"",H51=""),AND(I51&lt;&gt;"",H51&lt;&gt;"",I51&lt;H51),AND(I51&lt;&gt;"",K51&lt;&gt;1)),"CHECK DATES/PROGRESS","OK"))))</x:f>
      </x:c>
    </x:row>
    <x:row r="52" ht="42" customHeight="1">
      <x:c r="A52" s="81"/>
      <x:c r="B52" s="81"/>
      <x:c r="C52" s="81"/>
      <x:c r="D52" s="81"/>
      <x:c r="E52" s="146"/>
      <x:c r="F52" s="144"/>
      <x:c r="G52" s="144"/>
      <x:c r="H52" s="144"/>
      <x:c r="I52" s="144"/>
      <x:c r="J52" s="144"/>
      <x:c r="K52" s="148"/>
      <x:c r="L52" s="151" t="str">
        <x:f>IF(OR(A52="",F52="",G52=""),"",IF(G52&lt;F52,"CHECK DATES",G52-F52+1))</x:f>
      </x:c>
      <x:c r="M52" s="151" t="str">
        <x:f>IF(OR(A52="",G52="",AND(I52="",J52="")),"",IF(I52&lt;&gt;"",I52-G52,J52-G52))</x:f>
      </x:c>
      <x:c r="N52" s="155" t="str">
        <x:f>IF(A52="","",IF(OR(B52="",D52="",NOT(ISNUMBER(F52)),NOT(ISNUMBER(G52)),G52&lt;F52),"CHECK DATA",IF(I52&lt;&gt;"","Complete",IF(NOT(ISNUMBER(K52)),"Unreported",IF(K52=1,"Awaiting acceptance",IF(AND(J52&lt;&gt;"",J52&gt;G52),"Forecast late",IF(AND('01 Setup'!$B$8&lt;&gt;"",G52&lt;'01 Setup'!$B$8),"Overdue",IF(H52&lt;&gt;"","In progress","Not started"))))))))</x:f>
      </x:c>
      <x:c r="O52" s="81"/>
      <x:c r="P52" s="155" t="str">
        <x:f>IF(A52="","",IF(COUNTIF($A$10:$A$109,A52)&gt;1,"DUPLICATE ID",IF(OR(B52="",D52="",NOT(ISNUMBER(F52)),NOT(ISNUMBER(G52))),"MISSING INPUT",IF(OR(G52&lt;F52,AND(I52&lt;&gt;"",H52=""),AND(I52&lt;&gt;"",H52&lt;&gt;"",I52&lt;H52),AND(I52&lt;&gt;"",K52&lt;&gt;1)),"CHECK DATES/PROGRESS","OK"))))</x:f>
      </x:c>
    </x:row>
    <x:row r="53" ht="42" customHeight="1">
      <x:c r="A53" s="81"/>
      <x:c r="B53" s="81"/>
      <x:c r="C53" s="81"/>
      <x:c r="D53" s="81"/>
      <x:c r="E53" s="146"/>
      <x:c r="F53" s="144"/>
      <x:c r="G53" s="144"/>
      <x:c r="H53" s="144"/>
      <x:c r="I53" s="144"/>
      <x:c r="J53" s="144"/>
      <x:c r="K53" s="148"/>
      <x:c r="L53" s="151" t="str">
        <x:f>IF(OR(A53="",F53="",G53=""),"",IF(G53&lt;F53,"CHECK DATES",G53-F53+1))</x:f>
      </x:c>
      <x:c r="M53" s="151" t="str">
        <x:f>IF(OR(A53="",G53="",AND(I53="",J53="")),"",IF(I53&lt;&gt;"",I53-G53,J53-G53))</x:f>
      </x:c>
      <x:c r="N53" s="155" t="str">
        <x:f>IF(A53="","",IF(OR(B53="",D53="",NOT(ISNUMBER(F53)),NOT(ISNUMBER(G53)),G53&lt;F53),"CHECK DATA",IF(I53&lt;&gt;"","Complete",IF(NOT(ISNUMBER(K53)),"Unreported",IF(K53=1,"Awaiting acceptance",IF(AND(J53&lt;&gt;"",J53&gt;G53),"Forecast late",IF(AND('01 Setup'!$B$8&lt;&gt;"",G53&lt;'01 Setup'!$B$8),"Overdue",IF(H53&lt;&gt;"","In progress","Not started"))))))))</x:f>
      </x:c>
      <x:c r="O53" s="81"/>
      <x:c r="P53" s="155" t="str">
        <x:f>IF(A53="","",IF(COUNTIF($A$10:$A$109,A53)&gt;1,"DUPLICATE ID",IF(OR(B53="",D53="",NOT(ISNUMBER(F53)),NOT(ISNUMBER(G53))),"MISSING INPUT",IF(OR(G53&lt;F53,AND(I53&lt;&gt;"",H53=""),AND(I53&lt;&gt;"",H53&lt;&gt;"",I53&lt;H53),AND(I53&lt;&gt;"",K53&lt;&gt;1)),"CHECK DATES/PROGRESS","OK"))))</x:f>
      </x:c>
    </x:row>
    <x:row r="54" ht="42" customHeight="1">
      <x:c r="A54" s="81"/>
      <x:c r="B54" s="81"/>
      <x:c r="C54" s="81"/>
      <x:c r="D54" s="81"/>
      <x:c r="E54" s="146"/>
      <x:c r="F54" s="144"/>
      <x:c r="G54" s="144"/>
      <x:c r="H54" s="144"/>
      <x:c r="I54" s="144"/>
      <x:c r="J54" s="144"/>
      <x:c r="K54" s="148"/>
      <x:c r="L54" s="151" t="str">
        <x:f>IF(OR(A54="",F54="",G54=""),"",IF(G54&lt;F54,"CHECK DATES",G54-F54+1))</x:f>
      </x:c>
      <x:c r="M54" s="151" t="str">
        <x:f>IF(OR(A54="",G54="",AND(I54="",J54="")),"",IF(I54&lt;&gt;"",I54-G54,J54-G54))</x:f>
      </x:c>
      <x:c r="N54" s="155" t="str">
        <x:f>IF(A54="","",IF(OR(B54="",D54="",NOT(ISNUMBER(F54)),NOT(ISNUMBER(G54)),G54&lt;F54),"CHECK DATA",IF(I54&lt;&gt;"","Complete",IF(NOT(ISNUMBER(K54)),"Unreported",IF(K54=1,"Awaiting acceptance",IF(AND(J54&lt;&gt;"",J54&gt;G54),"Forecast late",IF(AND('01 Setup'!$B$8&lt;&gt;"",G54&lt;'01 Setup'!$B$8),"Overdue",IF(H54&lt;&gt;"","In progress","Not started"))))))))</x:f>
      </x:c>
      <x:c r="O54" s="81"/>
      <x:c r="P54" s="155" t="str">
        <x:f>IF(A54="","",IF(COUNTIF($A$10:$A$109,A54)&gt;1,"DUPLICATE ID",IF(OR(B54="",D54="",NOT(ISNUMBER(F54)),NOT(ISNUMBER(G54))),"MISSING INPUT",IF(OR(G54&lt;F54,AND(I54&lt;&gt;"",H54=""),AND(I54&lt;&gt;"",H54&lt;&gt;"",I54&lt;H54),AND(I54&lt;&gt;"",K54&lt;&gt;1)),"CHECK DATES/PROGRESS","OK"))))</x:f>
      </x:c>
    </x:row>
    <x:row r="55" ht="42" customHeight="1">
      <x:c r="A55" s="81"/>
      <x:c r="B55" s="81"/>
      <x:c r="C55" s="81"/>
      <x:c r="D55" s="81"/>
      <x:c r="E55" s="146"/>
      <x:c r="F55" s="144"/>
      <x:c r="G55" s="144"/>
      <x:c r="H55" s="144"/>
      <x:c r="I55" s="144"/>
      <x:c r="J55" s="144"/>
      <x:c r="K55" s="148"/>
      <x:c r="L55" s="151" t="str">
        <x:f>IF(OR(A55="",F55="",G55=""),"",IF(G55&lt;F55,"CHECK DATES",G55-F55+1))</x:f>
      </x:c>
      <x:c r="M55" s="151" t="str">
        <x:f>IF(OR(A55="",G55="",AND(I55="",J55="")),"",IF(I55&lt;&gt;"",I55-G55,J55-G55))</x:f>
      </x:c>
      <x:c r="N55" s="155" t="str">
        <x:f>IF(A55="","",IF(OR(B55="",D55="",NOT(ISNUMBER(F55)),NOT(ISNUMBER(G55)),G55&lt;F55),"CHECK DATA",IF(I55&lt;&gt;"","Complete",IF(NOT(ISNUMBER(K55)),"Unreported",IF(K55=1,"Awaiting acceptance",IF(AND(J55&lt;&gt;"",J55&gt;G55),"Forecast late",IF(AND('01 Setup'!$B$8&lt;&gt;"",G55&lt;'01 Setup'!$B$8),"Overdue",IF(H55&lt;&gt;"","In progress","Not started"))))))))</x:f>
      </x:c>
      <x:c r="O55" s="81"/>
      <x:c r="P55" s="155" t="str">
        <x:f>IF(A55="","",IF(COUNTIF($A$10:$A$109,A55)&gt;1,"DUPLICATE ID",IF(OR(B55="",D55="",NOT(ISNUMBER(F55)),NOT(ISNUMBER(G55))),"MISSING INPUT",IF(OR(G55&lt;F55,AND(I55&lt;&gt;"",H55=""),AND(I55&lt;&gt;"",H55&lt;&gt;"",I55&lt;H55),AND(I55&lt;&gt;"",K55&lt;&gt;1)),"CHECK DATES/PROGRESS","OK"))))</x:f>
      </x:c>
    </x:row>
    <x:row r="56" ht="42" customHeight="1">
      <x:c r="A56" s="81"/>
      <x:c r="B56" s="81"/>
      <x:c r="C56" s="81"/>
      <x:c r="D56" s="81"/>
      <x:c r="E56" s="146"/>
      <x:c r="F56" s="144"/>
      <x:c r="G56" s="144"/>
      <x:c r="H56" s="144"/>
      <x:c r="I56" s="144"/>
      <x:c r="J56" s="144"/>
      <x:c r="K56" s="148"/>
      <x:c r="L56" s="151" t="str">
        <x:f>IF(OR(A56="",F56="",G56=""),"",IF(G56&lt;F56,"CHECK DATES",G56-F56+1))</x:f>
      </x:c>
      <x:c r="M56" s="151" t="str">
        <x:f>IF(OR(A56="",G56="",AND(I56="",J56="")),"",IF(I56&lt;&gt;"",I56-G56,J56-G56))</x:f>
      </x:c>
      <x:c r="N56" s="155" t="str">
        <x:f>IF(A56="","",IF(OR(B56="",D56="",NOT(ISNUMBER(F56)),NOT(ISNUMBER(G56)),G56&lt;F56),"CHECK DATA",IF(I56&lt;&gt;"","Complete",IF(NOT(ISNUMBER(K56)),"Unreported",IF(K56=1,"Awaiting acceptance",IF(AND(J56&lt;&gt;"",J56&gt;G56),"Forecast late",IF(AND('01 Setup'!$B$8&lt;&gt;"",G56&lt;'01 Setup'!$B$8),"Overdue",IF(H56&lt;&gt;"","In progress","Not started"))))))))</x:f>
      </x:c>
      <x:c r="O56" s="81"/>
      <x:c r="P56" s="155" t="str">
        <x:f>IF(A56="","",IF(COUNTIF($A$10:$A$109,A56)&gt;1,"DUPLICATE ID",IF(OR(B56="",D56="",NOT(ISNUMBER(F56)),NOT(ISNUMBER(G56))),"MISSING INPUT",IF(OR(G56&lt;F56,AND(I56&lt;&gt;"",H56=""),AND(I56&lt;&gt;"",H56&lt;&gt;"",I56&lt;H56),AND(I56&lt;&gt;"",K56&lt;&gt;1)),"CHECK DATES/PROGRESS","OK"))))</x:f>
      </x:c>
    </x:row>
    <x:row r="57" ht="42" customHeight="1">
      <x:c r="A57" s="81"/>
      <x:c r="B57" s="81"/>
      <x:c r="C57" s="81"/>
      <x:c r="D57" s="81"/>
      <x:c r="E57" s="146"/>
      <x:c r="F57" s="144"/>
      <x:c r="G57" s="144"/>
      <x:c r="H57" s="144"/>
      <x:c r="I57" s="144"/>
      <x:c r="J57" s="144"/>
      <x:c r="K57" s="148"/>
      <x:c r="L57" s="151" t="str">
        <x:f>IF(OR(A57="",F57="",G57=""),"",IF(G57&lt;F57,"CHECK DATES",G57-F57+1))</x:f>
      </x:c>
      <x:c r="M57" s="151" t="str">
        <x:f>IF(OR(A57="",G57="",AND(I57="",J57="")),"",IF(I57&lt;&gt;"",I57-G57,J57-G57))</x:f>
      </x:c>
      <x:c r="N57" s="155" t="str">
        <x:f>IF(A57="","",IF(OR(B57="",D57="",NOT(ISNUMBER(F57)),NOT(ISNUMBER(G57)),G57&lt;F57),"CHECK DATA",IF(I57&lt;&gt;"","Complete",IF(NOT(ISNUMBER(K57)),"Unreported",IF(K57=1,"Awaiting acceptance",IF(AND(J57&lt;&gt;"",J57&gt;G57),"Forecast late",IF(AND('01 Setup'!$B$8&lt;&gt;"",G57&lt;'01 Setup'!$B$8),"Overdue",IF(H57&lt;&gt;"","In progress","Not started"))))))))</x:f>
      </x:c>
      <x:c r="O57" s="81"/>
      <x:c r="P57" s="155" t="str">
        <x:f>IF(A57="","",IF(COUNTIF($A$10:$A$109,A57)&gt;1,"DUPLICATE ID",IF(OR(B57="",D57="",NOT(ISNUMBER(F57)),NOT(ISNUMBER(G57))),"MISSING INPUT",IF(OR(G57&lt;F57,AND(I57&lt;&gt;"",H57=""),AND(I57&lt;&gt;"",H57&lt;&gt;"",I57&lt;H57),AND(I57&lt;&gt;"",K57&lt;&gt;1)),"CHECK DATES/PROGRESS","OK"))))</x:f>
      </x:c>
    </x:row>
    <x:row r="58" ht="42" customHeight="1">
      <x:c r="A58" s="81"/>
      <x:c r="B58" s="81"/>
      <x:c r="C58" s="81"/>
      <x:c r="D58" s="81"/>
      <x:c r="E58" s="146"/>
      <x:c r="F58" s="144"/>
      <x:c r="G58" s="144"/>
      <x:c r="H58" s="144"/>
      <x:c r="I58" s="144"/>
      <x:c r="J58" s="144"/>
      <x:c r="K58" s="148"/>
      <x:c r="L58" s="151" t="str">
        <x:f>IF(OR(A58="",F58="",G58=""),"",IF(G58&lt;F58,"CHECK DATES",G58-F58+1))</x:f>
      </x:c>
      <x:c r="M58" s="151" t="str">
        <x:f>IF(OR(A58="",G58="",AND(I58="",J58="")),"",IF(I58&lt;&gt;"",I58-G58,J58-G58))</x:f>
      </x:c>
      <x:c r="N58" s="155" t="str">
        <x:f>IF(A58="","",IF(OR(B58="",D58="",NOT(ISNUMBER(F58)),NOT(ISNUMBER(G58)),G58&lt;F58),"CHECK DATA",IF(I58&lt;&gt;"","Complete",IF(NOT(ISNUMBER(K58)),"Unreported",IF(K58=1,"Awaiting acceptance",IF(AND(J58&lt;&gt;"",J58&gt;G58),"Forecast late",IF(AND('01 Setup'!$B$8&lt;&gt;"",G58&lt;'01 Setup'!$B$8),"Overdue",IF(H58&lt;&gt;"","In progress","Not started"))))))))</x:f>
      </x:c>
      <x:c r="O58" s="81"/>
      <x:c r="P58" s="155" t="str">
        <x:f>IF(A58="","",IF(COUNTIF($A$10:$A$109,A58)&gt;1,"DUPLICATE ID",IF(OR(B58="",D58="",NOT(ISNUMBER(F58)),NOT(ISNUMBER(G58))),"MISSING INPUT",IF(OR(G58&lt;F58,AND(I58&lt;&gt;"",H58=""),AND(I58&lt;&gt;"",H58&lt;&gt;"",I58&lt;H58),AND(I58&lt;&gt;"",K58&lt;&gt;1)),"CHECK DATES/PROGRESS","OK"))))</x:f>
      </x:c>
    </x:row>
    <x:row r="59" ht="42" customHeight="1">
      <x:c r="A59" s="81"/>
      <x:c r="B59" s="81"/>
      <x:c r="C59" s="81"/>
      <x:c r="D59" s="81"/>
      <x:c r="E59" s="146"/>
      <x:c r="F59" s="144"/>
      <x:c r="G59" s="144"/>
      <x:c r="H59" s="144"/>
      <x:c r="I59" s="144"/>
      <x:c r="J59" s="144"/>
      <x:c r="K59" s="148"/>
      <x:c r="L59" s="151" t="str">
        <x:f>IF(OR(A59="",F59="",G59=""),"",IF(G59&lt;F59,"CHECK DATES",G59-F59+1))</x:f>
      </x:c>
      <x:c r="M59" s="151" t="str">
        <x:f>IF(OR(A59="",G59="",AND(I59="",J59="")),"",IF(I59&lt;&gt;"",I59-G59,J59-G59))</x:f>
      </x:c>
      <x:c r="N59" s="155" t="str">
        <x:f>IF(A59="","",IF(OR(B59="",D59="",NOT(ISNUMBER(F59)),NOT(ISNUMBER(G59)),G59&lt;F59),"CHECK DATA",IF(I59&lt;&gt;"","Complete",IF(NOT(ISNUMBER(K59)),"Unreported",IF(K59=1,"Awaiting acceptance",IF(AND(J59&lt;&gt;"",J59&gt;G59),"Forecast late",IF(AND('01 Setup'!$B$8&lt;&gt;"",G59&lt;'01 Setup'!$B$8),"Overdue",IF(H59&lt;&gt;"","In progress","Not started"))))))))</x:f>
      </x:c>
      <x:c r="O59" s="81"/>
      <x:c r="P59" s="155" t="str">
        <x:f>IF(A59="","",IF(COUNTIF($A$10:$A$109,A59)&gt;1,"DUPLICATE ID",IF(OR(B59="",D59="",NOT(ISNUMBER(F59)),NOT(ISNUMBER(G59))),"MISSING INPUT",IF(OR(G59&lt;F59,AND(I59&lt;&gt;"",H59=""),AND(I59&lt;&gt;"",H59&lt;&gt;"",I59&lt;H59),AND(I59&lt;&gt;"",K59&lt;&gt;1)),"CHECK DATES/PROGRESS","OK"))))</x:f>
      </x:c>
    </x:row>
    <x:row r="60" ht="42" customHeight="1">
      <x:c r="A60" s="81"/>
      <x:c r="B60" s="81"/>
      <x:c r="C60" s="81"/>
      <x:c r="D60" s="81"/>
      <x:c r="E60" s="146"/>
      <x:c r="F60" s="144"/>
      <x:c r="G60" s="144"/>
      <x:c r="H60" s="144"/>
      <x:c r="I60" s="144"/>
      <x:c r="J60" s="144"/>
      <x:c r="K60" s="148"/>
      <x:c r="L60" s="151" t="str">
        <x:f>IF(OR(A60="",F60="",G60=""),"",IF(G60&lt;F60,"CHECK DATES",G60-F60+1))</x:f>
      </x:c>
      <x:c r="M60" s="151" t="str">
        <x:f>IF(OR(A60="",G60="",AND(I60="",J60="")),"",IF(I60&lt;&gt;"",I60-G60,J60-G60))</x:f>
      </x:c>
      <x:c r="N60" s="155" t="str">
        <x:f>IF(A60="","",IF(OR(B60="",D60="",NOT(ISNUMBER(F60)),NOT(ISNUMBER(G60)),G60&lt;F60),"CHECK DATA",IF(I60&lt;&gt;"","Complete",IF(NOT(ISNUMBER(K60)),"Unreported",IF(K60=1,"Awaiting acceptance",IF(AND(J60&lt;&gt;"",J60&gt;G60),"Forecast late",IF(AND('01 Setup'!$B$8&lt;&gt;"",G60&lt;'01 Setup'!$B$8),"Overdue",IF(H60&lt;&gt;"","In progress","Not started"))))))))</x:f>
      </x:c>
      <x:c r="O60" s="81"/>
      <x:c r="P60" s="155" t="str">
        <x:f>IF(A60="","",IF(COUNTIF($A$10:$A$109,A60)&gt;1,"DUPLICATE ID",IF(OR(B60="",D60="",NOT(ISNUMBER(F60)),NOT(ISNUMBER(G60))),"MISSING INPUT",IF(OR(G60&lt;F60,AND(I60&lt;&gt;"",H60=""),AND(I60&lt;&gt;"",H60&lt;&gt;"",I60&lt;H60),AND(I60&lt;&gt;"",K60&lt;&gt;1)),"CHECK DATES/PROGRESS","OK"))))</x:f>
      </x:c>
    </x:row>
    <x:row r="61" ht="42" customHeight="1">
      <x:c r="A61" s="81"/>
      <x:c r="B61" s="81"/>
      <x:c r="C61" s="81"/>
      <x:c r="D61" s="81"/>
      <x:c r="E61" s="146"/>
      <x:c r="F61" s="144"/>
      <x:c r="G61" s="144"/>
      <x:c r="H61" s="144"/>
      <x:c r="I61" s="144"/>
      <x:c r="J61" s="144"/>
      <x:c r="K61" s="148"/>
      <x:c r="L61" s="151" t="str">
        <x:f>IF(OR(A61="",F61="",G61=""),"",IF(G61&lt;F61,"CHECK DATES",G61-F61+1))</x:f>
      </x:c>
      <x:c r="M61" s="151" t="str">
        <x:f>IF(OR(A61="",G61="",AND(I61="",J61="")),"",IF(I61&lt;&gt;"",I61-G61,J61-G61))</x:f>
      </x:c>
      <x:c r="N61" s="155" t="str">
        <x:f>IF(A61="","",IF(OR(B61="",D61="",NOT(ISNUMBER(F61)),NOT(ISNUMBER(G61)),G61&lt;F61),"CHECK DATA",IF(I61&lt;&gt;"","Complete",IF(NOT(ISNUMBER(K61)),"Unreported",IF(K61=1,"Awaiting acceptance",IF(AND(J61&lt;&gt;"",J61&gt;G61),"Forecast late",IF(AND('01 Setup'!$B$8&lt;&gt;"",G61&lt;'01 Setup'!$B$8),"Overdue",IF(H61&lt;&gt;"","In progress","Not started"))))))))</x:f>
      </x:c>
      <x:c r="O61" s="81"/>
      <x:c r="P61" s="155" t="str">
        <x:f>IF(A61="","",IF(COUNTIF($A$10:$A$109,A61)&gt;1,"DUPLICATE ID",IF(OR(B61="",D61="",NOT(ISNUMBER(F61)),NOT(ISNUMBER(G61))),"MISSING INPUT",IF(OR(G61&lt;F61,AND(I61&lt;&gt;"",H61=""),AND(I61&lt;&gt;"",H61&lt;&gt;"",I61&lt;H61),AND(I61&lt;&gt;"",K61&lt;&gt;1)),"CHECK DATES/PROGRESS","OK"))))</x:f>
      </x:c>
    </x:row>
    <x:row r="62" ht="42" customHeight="1">
      <x:c r="A62" s="81"/>
      <x:c r="B62" s="81"/>
      <x:c r="C62" s="81"/>
      <x:c r="D62" s="81"/>
      <x:c r="E62" s="146"/>
      <x:c r="F62" s="144"/>
      <x:c r="G62" s="144"/>
      <x:c r="H62" s="144"/>
      <x:c r="I62" s="144"/>
      <x:c r="J62" s="144"/>
      <x:c r="K62" s="148"/>
      <x:c r="L62" s="151" t="str">
        <x:f>IF(OR(A62="",F62="",G62=""),"",IF(G62&lt;F62,"CHECK DATES",G62-F62+1))</x:f>
      </x:c>
      <x:c r="M62" s="151" t="str">
        <x:f>IF(OR(A62="",G62="",AND(I62="",J62="")),"",IF(I62&lt;&gt;"",I62-G62,J62-G62))</x:f>
      </x:c>
      <x:c r="N62" s="155" t="str">
        <x:f>IF(A62="","",IF(OR(B62="",D62="",NOT(ISNUMBER(F62)),NOT(ISNUMBER(G62)),G62&lt;F62),"CHECK DATA",IF(I62&lt;&gt;"","Complete",IF(NOT(ISNUMBER(K62)),"Unreported",IF(K62=1,"Awaiting acceptance",IF(AND(J62&lt;&gt;"",J62&gt;G62),"Forecast late",IF(AND('01 Setup'!$B$8&lt;&gt;"",G62&lt;'01 Setup'!$B$8),"Overdue",IF(H62&lt;&gt;"","In progress","Not started"))))))))</x:f>
      </x:c>
      <x:c r="O62" s="81"/>
      <x:c r="P62" s="155" t="str">
        <x:f>IF(A62="","",IF(COUNTIF($A$10:$A$109,A62)&gt;1,"DUPLICATE ID",IF(OR(B62="",D62="",NOT(ISNUMBER(F62)),NOT(ISNUMBER(G62))),"MISSING INPUT",IF(OR(G62&lt;F62,AND(I62&lt;&gt;"",H62=""),AND(I62&lt;&gt;"",H62&lt;&gt;"",I62&lt;H62),AND(I62&lt;&gt;"",K62&lt;&gt;1)),"CHECK DATES/PROGRESS","OK"))))</x:f>
      </x:c>
    </x:row>
    <x:row r="63" ht="42" customHeight="1">
      <x:c r="A63" s="81"/>
      <x:c r="B63" s="81"/>
      <x:c r="C63" s="81"/>
      <x:c r="D63" s="81"/>
      <x:c r="E63" s="146"/>
      <x:c r="F63" s="144"/>
      <x:c r="G63" s="144"/>
      <x:c r="H63" s="144"/>
      <x:c r="I63" s="144"/>
      <x:c r="J63" s="144"/>
      <x:c r="K63" s="148"/>
      <x:c r="L63" s="151" t="str">
        <x:f>IF(OR(A63="",F63="",G63=""),"",IF(G63&lt;F63,"CHECK DATES",G63-F63+1))</x:f>
      </x:c>
      <x:c r="M63" s="151" t="str">
        <x:f>IF(OR(A63="",G63="",AND(I63="",J63="")),"",IF(I63&lt;&gt;"",I63-G63,J63-G63))</x:f>
      </x:c>
      <x:c r="N63" s="155" t="str">
        <x:f>IF(A63="","",IF(OR(B63="",D63="",NOT(ISNUMBER(F63)),NOT(ISNUMBER(G63)),G63&lt;F63),"CHECK DATA",IF(I63&lt;&gt;"","Complete",IF(NOT(ISNUMBER(K63)),"Unreported",IF(K63=1,"Awaiting acceptance",IF(AND(J63&lt;&gt;"",J63&gt;G63),"Forecast late",IF(AND('01 Setup'!$B$8&lt;&gt;"",G63&lt;'01 Setup'!$B$8),"Overdue",IF(H63&lt;&gt;"","In progress","Not started"))))))))</x:f>
      </x:c>
      <x:c r="O63" s="81"/>
      <x:c r="P63" s="155" t="str">
        <x:f>IF(A63="","",IF(COUNTIF($A$10:$A$109,A63)&gt;1,"DUPLICATE ID",IF(OR(B63="",D63="",NOT(ISNUMBER(F63)),NOT(ISNUMBER(G63))),"MISSING INPUT",IF(OR(G63&lt;F63,AND(I63&lt;&gt;"",H63=""),AND(I63&lt;&gt;"",H63&lt;&gt;"",I63&lt;H63),AND(I63&lt;&gt;"",K63&lt;&gt;1)),"CHECK DATES/PROGRESS","OK"))))</x:f>
      </x:c>
    </x:row>
    <x:row r="64" ht="42" customHeight="1">
      <x:c r="A64" s="81"/>
      <x:c r="B64" s="81"/>
      <x:c r="C64" s="81"/>
      <x:c r="D64" s="81"/>
      <x:c r="E64" s="146"/>
      <x:c r="F64" s="144"/>
      <x:c r="G64" s="144"/>
      <x:c r="H64" s="144"/>
      <x:c r="I64" s="144"/>
      <x:c r="J64" s="144"/>
      <x:c r="K64" s="148"/>
      <x:c r="L64" s="151" t="str">
        <x:f>IF(OR(A64="",F64="",G64=""),"",IF(G64&lt;F64,"CHECK DATES",G64-F64+1))</x:f>
      </x:c>
      <x:c r="M64" s="151" t="str">
        <x:f>IF(OR(A64="",G64="",AND(I64="",J64="")),"",IF(I64&lt;&gt;"",I64-G64,J64-G64))</x:f>
      </x:c>
      <x:c r="N64" s="155" t="str">
        <x:f>IF(A64="","",IF(OR(B64="",D64="",NOT(ISNUMBER(F64)),NOT(ISNUMBER(G64)),G64&lt;F64),"CHECK DATA",IF(I64&lt;&gt;"","Complete",IF(NOT(ISNUMBER(K64)),"Unreported",IF(K64=1,"Awaiting acceptance",IF(AND(J64&lt;&gt;"",J64&gt;G64),"Forecast late",IF(AND('01 Setup'!$B$8&lt;&gt;"",G64&lt;'01 Setup'!$B$8),"Overdue",IF(H64&lt;&gt;"","In progress","Not started"))))))))</x:f>
      </x:c>
      <x:c r="O64" s="81"/>
      <x:c r="P64" s="155" t="str">
        <x:f>IF(A64="","",IF(COUNTIF($A$10:$A$109,A64)&gt;1,"DUPLICATE ID",IF(OR(B64="",D64="",NOT(ISNUMBER(F64)),NOT(ISNUMBER(G64))),"MISSING INPUT",IF(OR(G64&lt;F64,AND(I64&lt;&gt;"",H64=""),AND(I64&lt;&gt;"",H64&lt;&gt;"",I64&lt;H64),AND(I64&lt;&gt;"",K64&lt;&gt;1)),"CHECK DATES/PROGRESS","OK"))))</x:f>
      </x:c>
    </x:row>
    <x:row r="65" ht="42" customHeight="1">
      <x:c r="A65" s="81"/>
      <x:c r="B65" s="81"/>
      <x:c r="C65" s="81"/>
      <x:c r="D65" s="81"/>
      <x:c r="E65" s="146"/>
      <x:c r="F65" s="144"/>
      <x:c r="G65" s="144"/>
      <x:c r="H65" s="144"/>
      <x:c r="I65" s="144"/>
      <x:c r="J65" s="144"/>
      <x:c r="K65" s="148"/>
      <x:c r="L65" s="151" t="str">
        <x:f>IF(OR(A65="",F65="",G65=""),"",IF(G65&lt;F65,"CHECK DATES",G65-F65+1))</x:f>
      </x:c>
      <x:c r="M65" s="151" t="str">
        <x:f>IF(OR(A65="",G65="",AND(I65="",J65="")),"",IF(I65&lt;&gt;"",I65-G65,J65-G65))</x:f>
      </x:c>
      <x:c r="N65" s="155" t="str">
        <x:f>IF(A65="","",IF(OR(B65="",D65="",NOT(ISNUMBER(F65)),NOT(ISNUMBER(G65)),G65&lt;F65),"CHECK DATA",IF(I65&lt;&gt;"","Complete",IF(NOT(ISNUMBER(K65)),"Unreported",IF(K65=1,"Awaiting acceptance",IF(AND(J65&lt;&gt;"",J65&gt;G65),"Forecast late",IF(AND('01 Setup'!$B$8&lt;&gt;"",G65&lt;'01 Setup'!$B$8),"Overdue",IF(H65&lt;&gt;"","In progress","Not started"))))))))</x:f>
      </x:c>
      <x:c r="O65" s="81"/>
      <x:c r="P65" s="155" t="str">
        <x:f>IF(A65="","",IF(COUNTIF($A$10:$A$109,A65)&gt;1,"DUPLICATE ID",IF(OR(B65="",D65="",NOT(ISNUMBER(F65)),NOT(ISNUMBER(G65))),"MISSING INPUT",IF(OR(G65&lt;F65,AND(I65&lt;&gt;"",H65=""),AND(I65&lt;&gt;"",H65&lt;&gt;"",I65&lt;H65),AND(I65&lt;&gt;"",K65&lt;&gt;1)),"CHECK DATES/PROGRESS","OK"))))</x:f>
      </x:c>
    </x:row>
    <x:row r="66" ht="42" customHeight="1">
      <x:c r="A66" s="81"/>
      <x:c r="B66" s="81"/>
      <x:c r="C66" s="81"/>
      <x:c r="D66" s="81"/>
      <x:c r="E66" s="146"/>
      <x:c r="F66" s="144"/>
      <x:c r="G66" s="144"/>
      <x:c r="H66" s="144"/>
      <x:c r="I66" s="144"/>
      <x:c r="J66" s="144"/>
      <x:c r="K66" s="148"/>
      <x:c r="L66" s="151" t="str">
        <x:f>IF(OR(A66="",F66="",G66=""),"",IF(G66&lt;F66,"CHECK DATES",G66-F66+1))</x:f>
      </x:c>
      <x:c r="M66" s="151" t="str">
        <x:f>IF(OR(A66="",G66="",AND(I66="",J66="")),"",IF(I66&lt;&gt;"",I66-G66,J66-G66))</x:f>
      </x:c>
      <x:c r="N66" s="155" t="str">
        <x:f>IF(A66="","",IF(OR(B66="",D66="",NOT(ISNUMBER(F66)),NOT(ISNUMBER(G66)),G66&lt;F66),"CHECK DATA",IF(I66&lt;&gt;"","Complete",IF(NOT(ISNUMBER(K66)),"Unreported",IF(K66=1,"Awaiting acceptance",IF(AND(J66&lt;&gt;"",J66&gt;G66),"Forecast late",IF(AND('01 Setup'!$B$8&lt;&gt;"",G66&lt;'01 Setup'!$B$8),"Overdue",IF(H66&lt;&gt;"","In progress","Not started"))))))))</x:f>
      </x:c>
      <x:c r="O66" s="81"/>
      <x:c r="P66" s="155" t="str">
        <x:f>IF(A66="","",IF(COUNTIF($A$10:$A$109,A66)&gt;1,"DUPLICATE ID",IF(OR(B66="",D66="",NOT(ISNUMBER(F66)),NOT(ISNUMBER(G66))),"MISSING INPUT",IF(OR(G66&lt;F66,AND(I66&lt;&gt;"",H66=""),AND(I66&lt;&gt;"",H66&lt;&gt;"",I66&lt;H66),AND(I66&lt;&gt;"",K66&lt;&gt;1)),"CHECK DATES/PROGRESS","OK"))))</x:f>
      </x:c>
    </x:row>
    <x:row r="67" ht="42" customHeight="1">
      <x:c r="A67" s="81"/>
      <x:c r="B67" s="81"/>
      <x:c r="C67" s="81"/>
      <x:c r="D67" s="81"/>
      <x:c r="E67" s="146"/>
      <x:c r="F67" s="144"/>
      <x:c r="G67" s="144"/>
      <x:c r="H67" s="144"/>
      <x:c r="I67" s="144"/>
      <x:c r="J67" s="144"/>
      <x:c r="K67" s="148"/>
      <x:c r="L67" s="151" t="str">
        <x:f>IF(OR(A67="",F67="",G67=""),"",IF(G67&lt;F67,"CHECK DATES",G67-F67+1))</x:f>
      </x:c>
      <x:c r="M67" s="151" t="str">
        <x:f>IF(OR(A67="",G67="",AND(I67="",J67="")),"",IF(I67&lt;&gt;"",I67-G67,J67-G67))</x:f>
      </x:c>
      <x:c r="N67" s="155" t="str">
        <x:f>IF(A67="","",IF(OR(B67="",D67="",NOT(ISNUMBER(F67)),NOT(ISNUMBER(G67)),G67&lt;F67),"CHECK DATA",IF(I67&lt;&gt;"","Complete",IF(NOT(ISNUMBER(K67)),"Unreported",IF(K67=1,"Awaiting acceptance",IF(AND(J67&lt;&gt;"",J67&gt;G67),"Forecast late",IF(AND('01 Setup'!$B$8&lt;&gt;"",G67&lt;'01 Setup'!$B$8),"Overdue",IF(H67&lt;&gt;"","In progress","Not started"))))))))</x:f>
      </x:c>
      <x:c r="O67" s="81"/>
      <x:c r="P67" s="155" t="str">
        <x:f>IF(A67="","",IF(COUNTIF($A$10:$A$109,A67)&gt;1,"DUPLICATE ID",IF(OR(B67="",D67="",NOT(ISNUMBER(F67)),NOT(ISNUMBER(G67))),"MISSING INPUT",IF(OR(G67&lt;F67,AND(I67&lt;&gt;"",H67=""),AND(I67&lt;&gt;"",H67&lt;&gt;"",I67&lt;H67),AND(I67&lt;&gt;"",K67&lt;&gt;1)),"CHECK DATES/PROGRESS","OK"))))</x:f>
      </x:c>
    </x:row>
    <x:row r="68" ht="42" customHeight="1">
      <x:c r="A68" s="81"/>
      <x:c r="B68" s="81"/>
      <x:c r="C68" s="81"/>
      <x:c r="D68" s="81"/>
      <x:c r="E68" s="146"/>
      <x:c r="F68" s="144"/>
      <x:c r="G68" s="144"/>
      <x:c r="H68" s="144"/>
      <x:c r="I68" s="144"/>
      <x:c r="J68" s="144"/>
      <x:c r="K68" s="148"/>
      <x:c r="L68" s="151" t="str">
        <x:f>IF(OR(A68="",F68="",G68=""),"",IF(G68&lt;F68,"CHECK DATES",G68-F68+1))</x:f>
      </x:c>
      <x:c r="M68" s="151" t="str">
        <x:f>IF(OR(A68="",G68="",AND(I68="",J68="")),"",IF(I68&lt;&gt;"",I68-G68,J68-G68))</x:f>
      </x:c>
      <x:c r="N68" s="155" t="str">
        <x:f>IF(A68="","",IF(OR(B68="",D68="",NOT(ISNUMBER(F68)),NOT(ISNUMBER(G68)),G68&lt;F68),"CHECK DATA",IF(I68&lt;&gt;"","Complete",IF(NOT(ISNUMBER(K68)),"Unreported",IF(K68=1,"Awaiting acceptance",IF(AND(J68&lt;&gt;"",J68&gt;G68),"Forecast late",IF(AND('01 Setup'!$B$8&lt;&gt;"",G68&lt;'01 Setup'!$B$8),"Overdue",IF(H68&lt;&gt;"","In progress","Not started"))))))))</x:f>
      </x:c>
      <x:c r="O68" s="81"/>
      <x:c r="P68" s="155" t="str">
        <x:f>IF(A68="","",IF(COUNTIF($A$10:$A$109,A68)&gt;1,"DUPLICATE ID",IF(OR(B68="",D68="",NOT(ISNUMBER(F68)),NOT(ISNUMBER(G68))),"MISSING INPUT",IF(OR(G68&lt;F68,AND(I68&lt;&gt;"",H68=""),AND(I68&lt;&gt;"",H68&lt;&gt;"",I68&lt;H68),AND(I68&lt;&gt;"",K68&lt;&gt;1)),"CHECK DATES/PROGRESS","OK"))))</x:f>
      </x:c>
    </x:row>
    <x:row r="69" ht="42" customHeight="1">
      <x:c r="A69" s="81"/>
      <x:c r="B69" s="81"/>
      <x:c r="C69" s="81"/>
      <x:c r="D69" s="81"/>
      <x:c r="E69" s="146"/>
      <x:c r="F69" s="144"/>
      <x:c r="G69" s="144"/>
      <x:c r="H69" s="144"/>
      <x:c r="I69" s="144"/>
      <x:c r="J69" s="144"/>
      <x:c r="K69" s="148"/>
      <x:c r="L69" s="151" t="str">
        <x:f>IF(OR(A69="",F69="",G69=""),"",IF(G69&lt;F69,"CHECK DATES",G69-F69+1))</x:f>
      </x:c>
      <x:c r="M69" s="151" t="str">
        <x:f>IF(OR(A69="",G69="",AND(I69="",J69="")),"",IF(I69&lt;&gt;"",I69-G69,J69-G69))</x:f>
      </x:c>
      <x:c r="N69" s="155" t="str">
        <x:f>IF(A69="","",IF(OR(B69="",D69="",NOT(ISNUMBER(F69)),NOT(ISNUMBER(G69)),G69&lt;F69),"CHECK DATA",IF(I69&lt;&gt;"","Complete",IF(NOT(ISNUMBER(K69)),"Unreported",IF(K69=1,"Awaiting acceptance",IF(AND(J69&lt;&gt;"",J69&gt;G69),"Forecast late",IF(AND('01 Setup'!$B$8&lt;&gt;"",G69&lt;'01 Setup'!$B$8),"Overdue",IF(H69&lt;&gt;"","In progress","Not started"))))))))</x:f>
      </x:c>
      <x:c r="O69" s="81"/>
      <x:c r="P69" s="155" t="str">
        <x:f>IF(A69="","",IF(COUNTIF($A$10:$A$109,A69)&gt;1,"DUPLICATE ID",IF(OR(B69="",D69="",NOT(ISNUMBER(F69)),NOT(ISNUMBER(G69))),"MISSING INPUT",IF(OR(G69&lt;F69,AND(I69&lt;&gt;"",H69=""),AND(I69&lt;&gt;"",H69&lt;&gt;"",I69&lt;H69),AND(I69&lt;&gt;"",K69&lt;&gt;1)),"CHECK DATES/PROGRESS","OK"))))</x:f>
      </x:c>
    </x:row>
    <x:row r="70" ht="42" customHeight="1">
      <x:c r="A70" s="81"/>
      <x:c r="B70" s="81"/>
      <x:c r="C70" s="81"/>
      <x:c r="D70" s="81"/>
      <x:c r="E70" s="146"/>
      <x:c r="F70" s="144"/>
      <x:c r="G70" s="144"/>
      <x:c r="H70" s="144"/>
      <x:c r="I70" s="144"/>
      <x:c r="J70" s="144"/>
      <x:c r="K70" s="148"/>
      <x:c r="L70" s="151" t="str">
        <x:f>IF(OR(A70="",F70="",G70=""),"",IF(G70&lt;F70,"CHECK DATES",G70-F70+1))</x:f>
      </x:c>
      <x:c r="M70" s="151" t="str">
        <x:f>IF(OR(A70="",G70="",AND(I70="",J70="")),"",IF(I70&lt;&gt;"",I70-G70,J70-G70))</x:f>
      </x:c>
      <x:c r="N70" s="155" t="str">
        <x:f>IF(A70="","",IF(OR(B70="",D70="",NOT(ISNUMBER(F70)),NOT(ISNUMBER(G70)),G70&lt;F70),"CHECK DATA",IF(I70&lt;&gt;"","Complete",IF(NOT(ISNUMBER(K70)),"Unreported",IF(K70=1,"Awaiting acceptance",IF(AND(J70&lt;&gt;"",J70&gt;G70),"Forecast late",IF(AND('01 Setup'!$B$8&lt;&gt;"",G70&lt;'01 Setup'!$B$8),"Overdue",IF(H70&lt;&gt;"","In progress","Not started"))))))))</x:f>
      </x:c>
      <x:c r="O70" s="81"/>
      <x:c r="P70" s="155" t="str">
        <x:f>IF(A70="","",IF(COUNTIF($A$10:$A$109,A70)&gt;1,"DUPLICATE ID",IF(OR(B70="",D70="",NOT(ISNUMBER(F70)),NOT(ISNUMBER(G70))),"MISSING INPUT",IF(OR(G70&lt;F70,AND(I70&lt;&gt;"",H70=""),AND(I70&lt;&gt;"",H70&lt;&gt;"",I70&lt;H70),AND(I70&lt;&gt;"",K70&lt;&gt;1)),"CHECK DATES/PROGRESS","OK"))))</x:f>
      </x:c>
    </x:row>
    <x:row r="71" ht="42" customHeight="1">
      <x:c r="A71" s="81"/>
      <x:c r="B71" s="81"/>
      <x:c r="C71" s="81"/>
      <x:c r="D71" s="81"/>
      <x:c r="E71" s="146"/>
      <x:c r="F71" s="144"/>
      <x:c r="G71" s="144"/>
      <x:c r="H71" s="144"/>
      <x:c r="I71" s="144"/>
      <x:c r="J71" s="144"/>
      <x:c r="K71" s="148"/>
      <x:c r="L71" s="151" t="str">
        <x:f>IF(OR(A71="",F71="",G71=""),"",IF(G71&lt;F71,"CHECK DATES",G71-F71+1))</x:f>
      </x:c>
      <x:c r="M71" s="151" t="str">
        <x:f>IF(OR(A71="",G71="",AND(I71="",J71="")),"",IF(I71&lt;&gt;"",I71-G71,J71-G71))</x:f>
      </x:c>
      <x:c r="N71" s="155" t="str">
        <x:f>IF(A71="","",IF(OR(B71="",D71="",NOT(ISNUMBER(F71)),NOT(ISNUMBER(G71)),G71&lt;F71),"CHECK DATA",IF(I71&lt;&gt;"","Complete",IF(NOT(ISNUMBER(K71)),"Unreported",IF(K71=1,"Awaiting acceptance",IF(AND(J71&lt;&gt;"",J71&gt;G71),"Forecast late",IF(AND('01 Setup'!$B$8&lt;&gt;"",G71&lt;'01 Setup'!$B$8),"Overdue",IF(H71&lt;&gt;"","In progress","Not started"))))))))</x:f>
      </x:c>
      <x:c r="O71" s="81"/>
      <x:c r="P71" s="155" t="str">
        <x:f>IF(A71="","",IF(COUNTIF($A$10:$A$109,A71)&gt;1,"DUPLICATE ID",IF(OR(B71="",D71="",NOT(ISNUMBER(F71)),NOT(ISNUMBER(G71))),"MISSING INPUT",IF(OR(G71&lt;F71,AND(I71&lt;&gt;"",H71=""),AND(I71&lt;&gt;"",H71&lt;&gt;"",I71&lt;H71),AND(I71&lt;&gt;"",K71&lt;&gt;1)),"CHECK DATES/PROGRESS","OK"))))</x:f>
      </x:c>
    </x:row>
    <x:row r="72" ht="42" customHeight="1">
      <x:c r="A72" s="81"/>
      <x:c r="B72" s="81"/>
      <x:c r="C72" s="81"/>
      <x:c r="D72" s="81"/>
      <x:c r="E72" s="146"/>
      <x:c r="F72" s="144"/>
      <x:c r="G72" s="144"/>
      <x:c r="H72" s="144"/>
      <x:c r="I72" s="144"/>
      <x:c r="J72" s="144"/>
      <x:c r="K72" s="148"/>
      <x:c r="L72" s="151" t="str">
        <x:f>IF(OR(A72="",F72="",G72=""),"",IF(G72&lt;F72,"CHECK DATES",G72-F72+1))</x:f>
      </x:c>
      <x:c r="M72" s="151" t="str">
        <x:f>IF(OR(A72="",G72="",AND(I72="",J72="")),"",IF(I72&lt;&gt;"",I72-G72,J72-G72))</x:f>
      </x:c>
      <x:c r="N72" s="155" t="str">
        <x:f>IF(A72="","",IF(OR(B72="",D72="",NOT(ISNUMBER(F72)),NOT(ISNUMBER(G72)),G72&lt;F72),"CHECK DATA",IF(I72&lt;&gt;"","Complete",IF(NOT(ISNUMBER(K72)),"Unreported",IF(K72=1,"Awaiting acceptance",IF(AND(J72&lt;&gt;"",J72&gt;G72),"Forecast late",IF(AND('01 Setup'!$B$8&lt;&gt;"",G72&lt;'01 Setup'!$B$8),"Overdue",IF(H72&lt;&gt;"","In progress","Not started"))))))))</x:f>
      </x:c>
      <x:c r="O72" s="81"/>
      <x:c r="P72" s="155" t="str">
        <x:f>IF(A72="","",IF(COUNTIF($A$10:$A$109,A72)&gt;1,"DUPLICATE ID",IF(OR(B72="",D72="",NOT(ISNUMBER(F72)),NOT(ISNUMBER(G72))),"MISSING INPUT",IF(OR(G72&lt;F72,AND(I72&lt;&gt;"",H72=""),AND(I72&lt;&gt;"",H72&lt;&gt;"",I72&lt;H72),AND(I72&lt;&gt;"",K72&lt;&gt;1)),"CHECK DATES/PROGRESS","OK"))))</x:f>
      </x:c>
    </x:row>
    <x:row r="73" ht="42" customHeight="1">
      <x:c r="A73" s="81"/>
      <x:c r="B73" s="81"/>
      <x:c r="C73" s="81"/>
      <x:c r="D73" s="81"/>
      <x:c r="E73" s="146"/>
      <x:c r="F73" s="144"/>
      <x:c r="G73" s="144"/>
      <x:c r="H73" s="144"/>
      <x:c r="I73" s="144"/>
      <x:c r="J73" s="144"/>
      <x:c r="K73" s="148"/>
      <x:c r="L73" s="151" t="str">
        <x:f>IF(OR(A73="",F73="",G73=""),"",IF(G73&lt;F73,"CHECK DATES",G73-F73+1))</x:f>
      </x:c>
      <x:c r="M73" s="151" t="str">
        <x:f>IF(OR(A73="",G73="",AND(I73="",J73="")),"",IF(I73&lt;&gt;"",I73-G73,J73-G73))</x:f>
      </x:c>
      <x:c r="N73" s="155" t="str">
        <x:f>IF(A73="","",IF(OR(B73="",D73="",NOT(ISNUMBER(F73)),NOT(ISNUMBER(G73)),G73&lt;F73),"CHECK DATA",IF(I73&lt;&gt;"","Complete",IF(NOT(ISNUMBER(K73)),"Unreported",IF(K73=1,"Awaiting acceptance",IF(AND(J73&lt;&gt;"",J73&gt;G73),"Forecast late",IF(AND('01 Setup'!$B$8&lt;&gt;"",G73&lt;'01 Setup'!$B$8),"Overdue",IF(H73&lt;&gt;"","In progress","Not started"))))))))</x:f>
      </x:c>
      <x:c r="O73" s="81"/>
      <x:c r="P73" s="155" t="str">
        <x:f>IF(A73="","",IF(COUNTIF($A$10:$A$109,A73)&gt;1,"DUPLICATE ID",IF(OR(B73="",D73="",NOT(ISNUMBER(F73)),NOT(ISNUMBER(G73))),"MISSING INPUT",IF(OR(G73&lt;F73,AND(I73&lt;&gt;"",H73=""),AND(I73&lt;&gt;"",H73&lt;&gt;"",I73&lt;H73),AND(I73&lt;&gt;"",K73&lt;&gt;1)),"CHECK DATES/PROGRESS","OK"))))</x:f>
      </x:c>
    </x:row>
    <x:row r="74" ht="42" customHeight="1">
      <x:c r="A74" s="81"/>
      <x:c r="B74" s="81"/>
      <x:c r="C74" s="81"/>
      <x:c r="D74" s="81"/>
      <x:c r="E74" s="146"/>
      <x:c r="F74" s="144"/>
      <x:c r="G74" s="144"/>
      <x:c r="H74" s="144"/>
      <x:c r="I74" s="144"/>
      <x:c r="J74" s="144"/>
      <x:c r="K74" s="148"/>
      <x:c r="L74" s="151" t="str">
        <x:f>IF(OR(A74="",F74="",G74=""),"",IF(G74&lt;F74,"CHECK DATES",G74-F74+1))</x:f>
      </x:c>
      <x:c r="M74" s="151" t="str">
        <x:f>IF(OR(A74="",G74="",AND(I74="",J74="")),"",IF(I74&lt;&gt;"",I74-G74,J74-G74))</x:f>
      </x:c>
      <x:c r="N74" s="155" t="str">
        <x:f>IF(A74="","",IF(OR(B74="",D74="",NOT(ISNUMBER(F74)),NOT(ISNUMBER(G74)),G74&lt;F74),"CHECK DATA",IF(I74&lt;&gt;"","Complete",IF(NOT(ISNUMBER(K74)),"Unreported",IF(K74=1,"Awaiting acceptance",IF(AND(J74&lt;&gt;"",J74&gt;G74),"Forecast late",IF(AND('01 Setup'!$B$8&lt;&gt;"",G74&lt;'01 Setup'!$B$8),"Overdue",IF(H74&lt;&gt;"","In progress","Not started"))))))))</x:f>
      </x:c>
      <x:c r="O74" s="81"/>
      <x:c r="P74" s="155" t="str">
        <x:f>IF(A74="","",IF(COUNTIF($A$10:$A$109,A74)&gt;1,"DUPLICATE ID",IF(OR(B74="",D74="",NOT(ISNUMBER(F74)),NOT(ISNUMBER(G74))),"MISSING INPUT",IF(OR(G74&lt;F74,AND(I74&lt;&gt;"",H74=""),AND(I74&lt;&gt;"",H74&lt;&gt;"",I74&lt;H74),AND(I74&lt;&gt;"",K74&lt;&gt;1)),"CHECK DATES/PROGRESS","OK"))))</x:f>
      </x:c>
    </x:row>
    <x:row r="75" ht="42" customHeight="1">
      <x:c r="A75" s="81"/>
      <x:c r="B75" s="81"/>
      <x:c r="C75" s="81"/>
      <x:c r="D75" s="81"/>
      <x:c r="E75" s="146"/>
      <x:c r="F75" s="144"/>
      <x:c r="G75" s="144"/>
      <x:c r="H75" s="144"/>
      <x:c r="I75" s="144"/>
      <x:c r="J75" s="144"/>
      <x:c r="K75" s="148"/>
      <x:c r="L75" s="151" t="str">
        <x:f>IF(OR(A75="",F75="",G75=""),"",IF(G75&lt;F75,"CHECK DATES",G75-F75+1))</x:f>
      </x:c>
      <x:c r="M75" s="151" t="str">
        <x:f>IF(OR(A75="",G75="",AND(I75="",J75="")),"",IF(I75&lt;&gt;"",I75-G75,J75-G75))</x:f>
      </x:c>
      <x:c r="N75" s="155" t="str">
        <x:f>IF(A75="","",IF(OR(B75="",D75="",NOT(ISNUMBER(F75)),NOT(ISNUMBER(G75)),G75&lt;F75),"CHECK DATA",IF(I75&lt;&gt;"","Complete",IF(NOT(ISNUMBER(K75)),"Unreported",IF(K75=1,"Awaiting acceptance",IF(AND(J75&lt;&gt;"",J75&gt;G75),"Forecast late",IF(AND('01 Setup'!$B$8&lt;&gt;"",G75&lt;'01 Setup'!$B$8),"Overdue",IF(H75&lt;&gt;"","In progress","Not started"))))))))</x:f>
      </x:c>
      <x:c r="O75" s="81"/>
      <x:c r="P75" s="155" t="str">
        <x:f>IF(A75="","",IF(COUNTIF($A$10:$A$109,A75)&gt;1,"DUPLICATE ID",IF(OR(B75="",D75="",NOT(ISNUMBER(F75)),NOT(ISNUMBER(G75))),"MISSING INPUT",IF(OR(G75&lt;F75,AND(I75&lt;&gt;"",H75=""),AND(I75&lt;&gt;"",H75&lt;&gt;"",I75&lt;H75),AND(I75&lt;&gt;"",K75&lt;&gt;1)),"CHECK DATES/PROGRESS","OK"))))</x:f>
      </x:c>
    </x:row>
    <x:row r="76" ht="42" customHeight="1">
      <x:c r="A76" s="81"/>
      <x:c r="B76" s="81"/>
      <x:c r="C76" s="81"/>
      <x:c r="D76" s="81"/>
      <x:c r="E76" s="146"/>
      <x:c r="F76" s="144"/>
      <x:c r="G76" s="144"/>
      <x:c r="H76" s="144"/>
      <x:c r="I76" s="144"/>
      <x:c r="J76" s="144"/>
      <x:c r="K76" s="148"/>
      <x:c r="L76" s="151" t="str">
        <x:f>IF(OR(A76="",F76="",G76=""),"",IF(G76&lt;F76,"CHECK DATES",G76-F76+1))</x:f>
      </x:c>
      <x:c r="M76" s="151" t="str">
        <x:f>IF(OR(A76="",G76="",AND(I76="",J76="")),"",IF(I76&lt;&gt;"",I76-G76,J76-G76))</x:f>
      </x:c>
      <x:c r="N76" s="155" t="str">
        <x:f>IF(A76="","",IF(OR(B76="",D76="",NOT(ISNUMBER(F76)),NOT(ISNUMBER(G76)),G76&lt;F76),"CHECK DATA",IF(I76&lt;&gt;"","Complete",IF(NOT(ISNUMBER(K76)),"Unreported",IF(K76=1,"Awaiting acceptance",IF(AND(J76&lt;&gt;"",J76&gt;G76),"Forecast late",IF(AND('01 Setup'!$B$8&lt;&gt;"",G76&lt;'01 Setup'!$B$8),"Overdue",IF(H76&lt;&gt;"","In progress","Not started"))))))))</x:f>
      </x:c>
      <x:c r="O76" s="81"/>
      <x:c r="P76" s="155" t="str">
        <x:f>IF(A76="","",IF(COUNTIF($A$10:$A$109,A76)&gt;1,"DUPLICATE ID",IF(OR(B76="",D76="",NOT(ISNUMBER(F76)),NOT(ISNUMBER(G76))),"MISSING INPUT",IF(OR(G76&lt;F76,AND(I76&lt;&gt;"",H76=""),AND(I76&lt;&gt;"",H76&lt;&gt;"",I76&lt;H76),AND(I76&lt;&gt;"",K76&lt;&gt;1)),"CHECK DATES/PROGRESS","OK"))))</x:f>
      </x:c>
    </x:row>
    <x:row r="77" ht="42" customHeight="1">
      <x:c r="A77" s="81"/>
      <x:c r="B77" s="81"/>
      <x:c r="C77" s="81"/>
      <x:c r="D77" s="81"/>
      <x:c r="E77" s="146"/>
      <x:c r="F77" s="144"/>
      <x:c r="G77" s="144"/>
      <x:c r="H77" s="144"/>
      <x:c r="I77" s="144"/>
      <x:c r="J77" s="144"/>
      <x:c r="K77" s="148"/>
      <x:c r="L77" s="151" t="str">
        <x:f>IF(OR(A77="",F77="",G77=""),"",IF(G77&lt;F77,"CHECK DATES",G77-F77+1))</x:f>
      </x:c>
      <x:c r="M77" s="151" t="str">
        <x:f>IF(OR(A77="",G77="",AND(I77="",J77="")),"",IF(I77&lt;&gt;"",I77-G77,J77-G77))</x:f>
      </x:c>
      <x:c r="N77" s="155" t="str">
        <x:f>IF(A77="","",IF(OR(B77="",D77="",NOT(ISNUMBER(F77)),NOT(ISNUMBER(G77)),G77&lt;F77),"CHECK DATA",IF(I77&lt;&gt;"","Complete",IF(NOT(ISNUMBER(K77)),"Unreported",IF(K77=1,"Awaiting acceptance",IF(AND(J77&lt;&gt;"",J77&gt;G77),"Forecast late",IF(AND('01 Setup'!$B$8&lt;&gt;"",G77&lt;'01 Setup'!$B$8),"Overdue",IF(H77&lt;&gt;"","In progress","Not started"))))))))</x:f>
      </x:c>
      <x:c r="O77" s="81"/>
      <x:c r="P77" s="155" t="str">
        <x:f>IF(A77="","",IF(COUNTIF($A$10:$A$109,A77)&gt;1,"DUPLICATE ID",IF(OR(B77="",D77="",NOT(ISNUMBER(F77)),NOT(ISNUMBER(G77))),"MISSING INPUT",IF(OR(G77&lt;F77,AND(I77&lt;&gt;"",H77=""),AND(I77&lt;&gt;"",H77&lt;&gt;"",I77&lt;H77),AND(I77&lt;&gt;"",K77&lt;&gt;1)),"CHECK DATES/PROGRESS","OK"))))</x:f>
      </x:c>
    </x:row>
    <x:row r="78" ht="42" customHeight="1">
      <x:c r="A78" s="81"/>
      <x:c r="B78" s="81"/>
      <x:c r="C78" s="81"/>
      <x:c r="D78" s="81"/>
      <x:c r="E78" s="146"/>
      <x:c r="F78" s="144"/>
      <x:c r="G78" s="144"/>
      <x:c r="H78" s="144"/>
      <x:c r="I78" s="144"/>
      <x:c r="J78" s="144"/>
      <x:c r="K78" s="148"/>
      <x:c r="L78" s="151" t="str">
        <x:f>IF(OR(A78="",F78="",G78=""),"",IF(G78&lt;F78,"CHECK DATES",G78-F78+1))</x:f>
      </x:c>
      <x:c r="M78" s="151" t="str">
        <x:f>IF(OR(A78="",G78="",AND(I78="",J78="")),"",IF(I78&lt;&gt;"",I78-G78,J78-G78))</x:f>
      </x:c>
      <x:c r="N78" s="155" t="str">
        <x:f>IF(A78="","",IF(OR(B78="",D78="",NOT(ISNUMBER(F78)),NOT(ISNUMBER(G78)),G78&lt;F78),"CHECK DATA",IF(I78&lt;&gt;"","Complete",IF(NOT(ISNUMBER(K78)),"Unreported",IF(K78=1,"Awaiting acceptance",IF(AND(J78&lt;&gt;"",J78&gt;G78),"Forecast late",IF(AND('01 Setup'!$B$8&lt;&gt;"",G78&lt;'01 Setup'!$B$8),"Overdue",IF(H78&lt;&gt;"","In progress","Not started"))))))))</x:f>
      </x:c>
      <x:c r="O78" s="81"/>
      <x:c r="P78" s="155" t="str">
        <x:f>IF(A78="","",IF(COUNTIF($A$10:$A$109,A78)&gt;1,"DUPLICATE ID",IF(OR(B78="",D78="",NOT(ISNUMBER(F78)),NOT(ISNUMBER(G78))),"MISSING INPUT",IF(OR(G78&lt;F78,AND(I78&lt;&gt;"",H78=""),AND(I78&lt;&gt;"",H78&lt;&gt;"",I78&lt;H78),AND(I78&lt;&gt;"",K78&lt;&gt;1)),"CHECK DATES/PROGRESS","OK"))))</x:f>
      </x:c>
    </x:row>
    <x:row r="79" ht="42" customHeight="1">
      <x:c r="A79" s="81"/>
      <x:c r="B79" s="81"/>
      <x:c r="C79" s="81"/>
      <x:c r="D79" s="81"/>
      <x:c r="E79" s="146"/>
      <x:c r="F79" s="144"/>
      <x:c r="G79" s="144"/>
      <x:c r="H79" s="144"/>
      <x:c r="I79" s="144"/>
      <x:c r="J79" s="144"/>
      <x:c r="K79" s="148"/>
      <x:c r="L79" s="151" t="str">
        <x:f>IF(OR(A79="",F79="",G79=""),"",IF(G79&lt;F79,"CHECK DATES",G79-F79+1))</x:f>
      </x:c>
      <x:c r="M79" s="151" t="str">
        <x:f>IF(OR(A79="",G79="",AND(I79="",J79="")),"",IF(I79&lt;&gt;"",I79-G79,J79-G79))</x:f>
      </x:c>
      <x:c r="N79" s="155" t="str">
        <x:f>IF(A79="","",IF(OR(B79="",D79="",NOT(ISNUMBER(F79)),NOT(ISNUMBER(G79)),G79&lt;F79),"CHECK DATA",IF(I79&lt;&gt;"","Complete",IF(NOT(ISNUMBER(K79)),"Unreported",IF(K79=1,"Awaiting acceptance",IF(AND(J79&lt;&gt;"",J79&gt;G79),"Forecast late",IF(AND('01 Setup'!$B$8&lt;&gt;"",G79&lt;'01 Setup'!$B$8),"Overdue",IF(H79&lt;&gt;"","In progress","Not started"))))))))</x:f>
      </x:c>
      <x:c r="O79" s="81"/>
      <x:c r="P79" s="155" t="str">
        <x:f>IF(A79="","",IF(COUNTIF($A$10:$A$109,A79)&gt;1,"DUPLICATE ID",IF(OR(B79="",D79="",NOT(ISNUMBER(F79)),NOT(ISNUMBER(G79))),"MISSING INPUT",IF(OR(G79&lt;F79,AND(I79&lt;&gt;"",H79=""),AND(I79&lt;&gt;"",H79&lt;&gt;"",I79&lt;H79),AND(I79&lt;&gt;"",K79&lt;&gt;1)),"CHECK DATES/PROGRESS","OK"))))</x:f>
      </x:c>
    </x:row>
    <x:row r="80" ht="42" customHeight="1">
      <x:c r="A80" s="81"/>
      <x:c r="B80" s="81"/>
      <x:c r="C80" s="81"/>
      <x:c r="D80" s="81"/>
      <x:c r="E80" s="146"/>
      <x:c r="F80" s="144"/>
      <x:c r="G80" s="144"/>
      <x:c r="H80" s="144"/>
      <x:c r="I80" s="144"/>
      <x:c r="J80" s="144"/>
      <x:c r="K80" s="148"/>
      <x:c r="L80" s="151" t="str">
        <x:f>IF(OR(A80="",F80="",G80=""),"",IF(G80&lt;F80,"CHECK DATES",G80-F80+1))</x:f>
      </x:c>
      <x:c r="M80" s="151" t="str">
        <x:f>IF(OR(A80="",G80="",AND(I80="",J80="")),"",IF(I80&lt;&gt;"",I80-G80,J80-G80))</x:f>
      </x:c>
      <x:c r="N80" s="155" t="str">
        <x:f>IF(A80="","",IF(OR(B80="",D80="",NOT(ISNUMBER(F80)),NOT(ISNUMBER(G80)),G80&lt;F80),"CHECK DATA",IF(I80&lt;&gt;"","Complete",IF(NOT(ISNUMBER(K80)),"Unreported",IF(K80=1,"Awaiting acceptance",IF(AND(J80&lt;&gt;"",J80&gt;G80),"Forecast late",IF(AND('01 Setup'!$B$8&lt;&gt;"",G80&lt;'01 Setup'!$B$8),"Overdue",IF(H80&lt;&gt;"","In progress","Not started"))))))))</x:f>
      </x:c>
      <x:c r="O80" s="81"/>
      <x:c r="P80" s="155" t="str">
        <x:f>IF(A80="","",IF(COUNTIF($A$10:$A$109,A80)&gt;1,"DUPLICATE ID",IF(OR(B80="",D80="",NOT(ISNUMBER(F80)),NOT(ISNUMBER(G80))),"MISSING INPUT",IF(OR(G80&lt;F80,AND(I80&lt;&gt;"",H80=""),AND(I80&lt;&gt;"",H80&lt;&gt;"",I80&lt;H80),AND(I80&lt;&gt;"",K80&lt;&gt;1)),"CHECK DATES/PROGRESS","OK"))))</x:f>
      </x:c>
    </x:row>
    <x:row r="81" ht="42" customHeight="1">
      <x:c r="A81" s="81"/>
      <x:c r="B81" s="81"/>
      <x:c r="C81" s="81"/>
      <x:c r="D81" s="81"/>
      <x:c r="E81" s="146"/>
      <x:c r="F81" s="144"/>
      <x:c r="G81" s="144"/>
      <x:c r="H81" s="144"/>
      <x:c r="I81" s="144"/>
      <x:c r="J81" s="144"/>
      <x:c r="K81" s="148"/>
      <x:c r="L81" s="151" t="str">
        <x:f>IF(OR(A81="",F81="",G81=""),"",IF(G81&lt;F81,"CHECK DATES",G81-F81+1))</x:f>
      </x:c>
      <x:c r="M81" s="151" t="str">
        <x:f>IF(OR(A81="",G81="",AND(I81="",J81="")),"",IF(I81&lt;&gt;"",I81-G81,J81-G81))</x:f>
      </x:c>
      <x:c r="N81" s="155" t="str">
        <x:f>IF(A81="","",IF(OR(B81="",D81="",NOT(ISNUMBER(F81)),NOT(ISNUMBER(G81)),G81&lt;F81),"CHECK DATA",IF(I81&lt;&gt;"","Complete",IF(NOT(ISNUMBER(K81)),"Unreported",IF(K81=1,"Awaiting acceptance",IF(AND(J81&lt;&gt;"",J81&gt;G81),"Forecast late",IF(AND('01 Setup'!$B$8&lt;&gt;"",G81&lt;'01 Setup'!$B$8),"Overdue",IF(H81&lt;&gt;"","In progress","Not started"))))))))</x:f>
      </x:c>
      <x:c r="O81" s="81"/>
      <x:c r="P81" s="155" t="str">
        <x:f>IF(A81="","",IF(COUNTIF($A$10:$A$109,A81)&gt;1,"DUPLICATE ID",IF(OR(B81="",D81="",NOT(ISNUMBER(F81)),NOT(ISNUMBER(G81))),"MISSING INPUT",IF(OR(G81&lt;F81,AND(I81&lt;&gt;"",H81=""),AND(I81&lt;&gt;"",H81&lt;&gt;"",I81&lt;H81),AND(I81&lt;&gt;"",K81&lt;&gt;1)),"CHECK DATES/PROGRESS","OK"))))</x:f>
      </x:c>
    </x:row>
    <x:row r="82" ht="42" customHeight="1">
      <x:c r="A82" s="81"/>
      <x:c r="B82" s="81"/>
      <x:c r="C82" s="81"/>
      <x:c r="D82" s="81"/>
      <x:c r="E82" s="146"/>
      <x:c r="F82" s="144"/>
      <x:c r="G82" s="144"/>
      <x:c r="H82" s="144"/>
      <x:c r="I82" s="144"/>
      <x:c r="J82" s="144"/>
      <x:c r="K82" s="148"/>
      <x:c r="L82" s="151" t="str">
        <x:f>IF(OR(A82="",F82="",G82=""),"",IF(G82&lt;F82,"CHECK DATES",G82-F82+1))</x:f>
      </x:c>
      <x:c r="M82" s="151" t="str">
        <x:f>IF(OR(A82="",G82="",AND(I82="",J82="")),"",IF(I82&lt;&gt;"",I82-G82,J82-G82))</x:f>
      </x:c>
      <x:c r="N82" s="155" t="str">
        <x:f>IF(A82="","",IF(OR(B82="",D82="",NOT(ISNUMBER(F82)),NOT(ISNUMBER(G82)),G82&lt;F82),"CHECK DATA",IF(I82&lt;&gt;"","Complete",IF(NOT(ISNUMBER(K82)),"Unreported",IF(K82=1,"Awaiting acceptance",IF(AND(J82&lt;&gt;"",J82&gt;G82),"Forecast late",IF(AND('01 Setup'!$B$8&lt;&gt;"",G82&lt;'01 Setup'!$B$8),"Overdue",IF(H82&lt;&gt;"","In progress","Not started"))))))))</x:f>
      </x:c>
      <x:c r="O82" s="81"/>
      <x:c r="P82" s="155" t="str">
        <x:f>IF(A82="","",IF(COUNTIF($A$10:$A$109,A82)&gt;1,"DUPLICATE ID",IF(OR(B82="",D82="",NOT(ISNUMBER(F82)),NOT(ISNUMBER(G82))),"MISSING INPUT",IF(OR(G82&lt;F82,AND(I82&lt;&gt;"",H82=""),AND(I82&lt;&gt;"",H82&lt;&gt;"",I82&lt;H82),AND(I82&lt;&gt;"",K82&lt;&gt;1)),"CHECK DATES/PROGRESS","OK"))))</x:f>
      </x:c>
    </x:row>
    <x:row r="83" ht="42" customHeight="1">
      <x:c r="A83" s="81"/>
      <x:c r="B83" s="81"/>
      <x:c r="C83" s="81"/>
      <x:c r="D83" s="81"/>
      <x:c r="E83" s="146"/>
      <x:c r="F83" s="144"/>
      <x:c r="G83" s="144"/>
      <x:c r="H83" s="144"/>
      <x:c r="I83" s="144"/>
      <x:c r="J83" s="144"/>
      <x:c r="K83" s="148"/>
      <x:c r="L83" s="151" t="str">
        <x:f>IF(OR(A83="",F83="",G83=""),"",IF(G83&lt;F83,"CHECK DATES",G83-F83+1))</x:f>
      </x:c>
      <x:c r="M83" s="151" t="str">
        <x:f>IF(OR(A83="",G83="",AND(I83="",J83="")),"",IF(I83&lt;&gt;"",I83-G83,J83-G83))</x:f>
      </x:c>
      <x:c r="N83" s="155" t="str">
        <x:f>IF(A83="","",IF(OR(B83="",D83="",NOT(ISNUMBER(F83)),NOT(ISNUMBER(G83)),G83&lt;F83),"CHECK DATA",IF(I83&lt;&gt;"","Complete",IF(NOT(ISNUMBER(K83)),"Unreported",IF(K83=1,"Awaiting acceptance",IF(AND(J83&lt;&gt;"",J83&gt;G83),"Forecast late",IF(AND('01 Setup'!$B$8&lt;&gt;"",G83&lt;'01 Setup'!$B$8),"Overdue",IF(H83&lt;&gt;"","In progress","Not started"))))))))</x:f>
      </x:c>
      <x:c r="O83" s="81"/>
      <x:c r="P83" s="155" t="str">
        <x:f>IF(A83="","",IF(COUNTIF($A$10:$A$109,A83)&gt;1,"DUPLICATE ID",IF(OR(B83="",D83="",NOT(ISNUMBER(F83)),NOT(ISNUMBER(G83))),"MISSING INPUT",IF(OR(G83&lt;F83,AND(I83&lt;&gt;"",H83=""),AND(I83&lt;&gt;"",H83&lt;&gt;"",I83&lt;H83),AND(I83&lt;&gt;"",K83&lt;&gt;1)),"CHECK DATES/PROGRESS","OK"))))</x:f>
      </x:c>
    </x:row>
    <x:row r="84" ht="42" customHeight="1">
      <x:c r="A84" s="81"/>
      <x:c r="B84" s="81"/>
      <x:c r="C84" s="81"/>
      <x:c r="D84" s="81"/>
      <x:c r="E84" s="146"/>
      <x:c r="F84" s="144"/>
      <x:c r="G84" s="144"/>
      <x:c r="H84" s="144"/>
      <x:c r="I84" s="144"/>
      <x:c r="J84" s="144"/>
      <x:c r="K84" s="148"/>
      <x:c r="L84" s="151" t="str">
        <x:f>IF(OR(A84="",F84="",G84=""),"",IF(G84&lt;F84,"CHECK DATES",G84-F84+1))</x:f>
      </x:c>
      <x:c r="M84" s="151" t="str">
        <x:f>IF(OR(A84="",G84="",AND(I84="",J84="")),"",IF(I84&lt;&gt;"",I84-G84,J84-G84))</x:f>
      </x:c>
      <x:c r="N84" s="155" t="str">
        <x:f>IF(A84="","",IF(OR(B84="",D84="",NOT(ISNUMBER(F84)),NOT(ISNUMBER(G84)),G84&lt;F84),"CHECK DATA",IF(I84&lt;&gt;"","Complete",IF(NOT(ISNUMBER(K84)),"Unreported",IF(K84=1,"Awaiting acceptance",IF(AND(J84&lt;&gt;"",J84&gt;G84),"Forecast late",IF(AND('01 Setup'!$B$8&lt;&gt;"",G84&lt;'01 Setup'!$B$8),"Overdue",IF(H84&lt;&gt;"","In progress","Not started"))))))))</x:f>
      </x:c>
      <x:c r="O84" s="81"/>
      <x:c r="P84" s="155" t="str">
        <x:f>IF(A84="","",IF(COUNTIF($A$10:$A$109,A84)&gt;1,"DUPLICATE ID",IF(OR(B84="",D84="",NOT(ISNUMBER(F84)),NOT(ISNUMBER(G84))),"MISSING INPUT",IF(OR(G84&lt;F84,AND(I84&lt;&gt;"",H84=""),AND(I84&lt;&gt;"",H84&lt;&gt;"",I84&lt;H84),AND(I84&lt;&gt;"",K84&lt;&gt;1)),"CHECK DATES/PROGRESS","OK"))))</x:f>
      </x:c>
    </x:row>
    <x:row r="85" ht="42" customHeight="1">
      <x:c r="A85" s="81"/>
      <x:c r="B85" s="81"/>
      <x:c r="C85" s="81"/>
      <x:c r="D85" s="81"/>
      <x:c r="E85" s="146"/>
      <x:c r="F85" s="144"/>
      <x:c r="G85" s="144"/>
      <x:c r="H85" s="144"/>
      <x:c r="I85" s="144"/>
      <x:c r="J85" s="144"/>
      <x:c r="K85" s="148"/>
      <x:c r="L85" s="151" t="str">
        <x:f>IF(OR(A85="",F85="",G85=""),"",IF(G85&lt;F85,"CHECK DATES",G85-F85+1))</x:f>
      </x:c>
      <x:c r="M85" s="151" t="str">
        <x:f>IF(OR(A85="",G85="",AND(I85="",J85="")),"",IF(I85&lt;&gt;"",I85-G85,J85-G85))</x:f>
      </x:c>
      <x:c r="N85" s="155" t="str">
        <x:f>IF(A85="","",IF(OR(B85="",D85="",NOT(ISNUMBER(F85)),NOT(ISNUMBER(G85)),G85&lt;F85),"CHECK DATA",IF(I85&lt;&gt;"","Complete",IF(NOT(ISNUMBER(K85)),"Unreported",IF(K85=1,"Awaiting acceptance",IF(AND(J85&lt;&gt;"",J85&gt;G85),"Forecast late",IF(AND('01 Setup'!$B$8&lt;&gt;"",G85&lt;'01 Setup'!$B$8),"Overdue",IF(H85&lt;&gt;"","In progress","Not started"))))))))</x:f>
      </x:c>
      <x:c r="O85" s="81"/>
      <x:c r="P85" s="155" t="str">
        <x:f>IF(A85="","",IF(COUNTIF($A$10:$A$109,A85)&gt;1,"DUPLICATE ID",IF(OR(B85="",D85="",NOT(ISNUMBER(F85)),NOT(ISNUMBER(G85))),"MISSING INPUT",IF(OR(G85&lt;F85,AND(I85&lt;&gt;"",H85=""),AND(I85&lt;&gt;"",H85&lt;&gt;"",I85&lt;H85),AND(I85&lt;&gt;"",K85&lt;&gt;1)),"CHECK DATES/PROGRESS","OK"))))</x:f>
      </x:c>
    </x:row>
    <x:row r="86" ht="42" customHeight="1">
      <x:c r="A86" s="81"/>
      <x:c r="B86" s="81"/>
      <x:c r="C86" s="81"/>
      <x:c r="D86" s="81"/>
      <x:c r="E86" s="146"/>
      <x:c r="F86" s="144"/>
      <x:c r="G86" s="144"/>
      <x:c r="H86" s="144"/>
      <x:c r="I86" s="144"/>
      <x:c r="J86" s="144"/>
      <x:c r="K86" s="148"/>
      <x:c r="L86" s="151" t="str">
        <x:f>IF(OR(A86="",F86="",G86=""),"",IF(G86&lt;F86,"CHECK DATES",G86-F86+1))</x:f>
      </x:c>
      <x:c r="M86" s="151" t="str">
        <x:f>IF(OR(A86="",G86="",AND(I86="",J86="")),"",IF(I86&lt;&gt;"",I86-G86,J86-G86))</x:f>
      </x:c>
      <x:c r="N86" s="155" t="str">
        <x:f>IF(A86="","",IF(OR(B86="",D86="",NOT(ISNUMBER(F86)),NOT(ISNUMBER(G86)),G86&lt;F86),"CHECK DATA",IF(I86&lt;&gt;"","Complete",IF(NOT(ISNUMBER(K86)),"Unreported",IF(K86=1,"Awaiting acceptance",IF(AND(J86&lt;&gt;"",J86&gt;G86),"Forecast late",IF(AND('01 Setup'!$B$8&lt;&gt;"",G86&lt;'01 Setup'!$B$8),"Overdue",IF(H86&lt;&gt;"","In progress","Not started"))))))))</x:f>
      </x:c>
      <x:c r="O86" s="81"/>
      <x:c r="P86" s="155" t="str">
        <x:f>IF(A86="","",IF(COUNTIF($A$10:$A$109,A86)&gt;1,"DUPLICATE ID",IF(OR(B86="",D86="",NOT(ISNUMBER(F86)),NOT(ISNUMBER(G86))),"MISSING INPUT",IF(OR(G86&lt;F86,AND(I86&lt;&gt;"",H86=""),AND(I86&lt;&gt;"",H86&lt;&gt;"",I86&lt;H86),AND(I86&lt;&gt;"",K86&lt;&gt;1)),"CHECK DATES/PROGRESS","OK"))))</x:f>
      </x:c>
    </x:row>
    <x:row r="87" ht="42" customHeight="1">
      <x:c r="A87" s="81"/>
      <x:c r="B87" s="81"/>
      <x:c r="C87" s="81"/>
      <x:c r="D87" s="81"/>
      <x:c r="E87" s="146"/>
      <x:c r="F87" s="144"/>
      <x:c r="G87" s="144"/>
      <x:c r="H87" s="144"/>
      <x:c r="I87" s="144"/>
      <x:c r="J87" s="144"/>
      <x:c r="K87" s="148"/>
      <x:c r="L87" s="151" t="str">
        <x:f>IF(OR(A87="",F87="",G87=""),"",IF(G87&lt;F87,"CHECK DATES",G87-F87+1))</x:f>
      </x:c>
      <x:c r="M87" s="151" t="str">
        <x:f>IF(OR(A87="",G87="",AND(I87="",J87="")),"",IF(I87&lt;&gt;"",I87-G87,J87-G87))</x:f>
      </x:c>
      <x:c r="N87" s="155" t="str">
        <x:f>IF(A87="","",IF(OR(B87="",D87="",NOT(ISNUMBER(F87)),NOT(ISNUMBER(G87)),G87&lt;F87),"CHECK DATA",IF(I87&lt;&gt;"","Complete",IF(NOT(ISNUMBER(K87)),"Unreported",IF(K87=1,"Awaiting acceptance",IF(AND(J87&lt;&gt;"",J87&gt;G87),"Forecast late",IF(AND('01 Setup'!$B$8&lt;&gt;"",G87&lt;'01 Setup'!$B$8),"Overdue",IF(H87&lt;&gt;"","In progress","Not started"))))))))</x:f>
      </x:c>
      <x:c r="O87" s="81"/>
      <x:c r="P87" s="155" t="str">
        <x:f>IF(A87="","",IF(COUNTIF($A$10:$A$109,A87)&gt;1,"DUPLICATE ID",IF(OR(B87="",D87="",NOT(ISNUMBER(F87)),NOT(ISNUMBER(G87))),"MISSING INPUT",IF(OR(G87&lt;F87,AND(I87&lt;&gt;"",H87=""),AND(I87&lt;&gt;"",H87&lt;&gt;"",I87&lt;H87),AND(I87&lt;&gt;"",K87&lt;&gt;1)),"CHECK DATES/PROGRESS","OK"))))</x:f>
      </x:c>
    </x:row>
    <x:row r="88" ht="42" customHeight="1">
      <x:c r="A88" s="81"/>
      <x:c r="B88" s="81"/>
      <x:c r="C88" s="81"/>
      <x:c r="D88" s="81"/>
      <x:c r="E88" s="146"/>
      <x:c r="F88" s="144"/>
      <x:c r="G88" s="144"/>
      <x:c r="H88" s="144"/>
      <x:c r="I88" s="144"/>
      <x:c r="J88" s="144"/>
      <x:c r="K88" s="148"/>
      <x:c r="L88" s="151" t="str">
        <x:f>IF(OR(A88="",F88="",G88=""),"",IF(G88&lt;F88,"CHECK DATES",G88-F88+1))</x:f>
      </x:c>
      <x:c r="M88" s="151" t="str">
        <x:f>IF(OR(A88="",G88="",AND(I88="",J88="")),"",IF(I88&lt;&gt;"",I88-G88,J88-G88))</x:f>
      </x:c>
      <x:c r="N88" s="155" t="str">
        <x:f>IF(A88="","",IF(OR(B88="",D88="",NOT(ISNUMBER(F88)),NOT(ISNUMBER(G88)),G88&lt;F88),"CHECK DATA",IF(I88&lt;&gt;"","Complete",IF(NOT(ISNUMBER(K88)),"Unreported",IF(K88=1,"Awaiting acceptance",IF(AND(J88&lt;&gt;"",J88&gt;G88),"Forecast late",IF(AND('01 Setup'!$B$8&lt;&gt;"",G88&lt;'01 Setup'!$B$8),"Overdue",IF(H88&lt;&gt;"","In progress","Not started"))))))))</x:f>
      </x:c>
      <x:c r="O88" s="81"/>
      <x:c r="P88" s="155" t="str">
        <x:f>IF(A88="","",IF(COUNTIF($A$10:$A$109,A88)&gt;1,"DUPLICATE ID",IF(OR(B88="",D88="",NOT(ISNUMBER(F88)),NOT(ISNUMBER(G88))),"MISSING INPUT",IF(OR(G88&lt;F88,AND(I88&lt;&gt;"",H88=""),AND(I88&lt;&gt;"",H88&lt;&gt;"",I88&lt;H88),AND(I88&lt;&gt;"",K88&lt;&gt;1)),"CHECK DATES/PROGRESS","OK"))))</x:f>
      </x:c>
    </x:row>
    <x:row r="89" ht="42" customHeight="1">
      <x:c r="A89" s="81"/>
      <x:c r="B89" s="81"/>
      <x:c r="C89" s="81"/>
      <x:c r="D89" s="81"/>
      <x:c r="E89" s="146"/>
      <x:c r="F89" s="144"/>
      <x:c r="G89" s="144"/>
      <x:c r="H89" s="144"/>
      <x:c r="I89" s="144"/>
      <x:c r="J89" s="144"/>
      <x:c r="K89" s="148"/>
      <x:c r="L89" s="151" t="str">
        <x:f>IF(OR(A89="",F89="",G89=""),"",IF(G89&lt;F89,"CHECK DATES",G89-F89+1))</x:f>
      </x:c>
      <x:c r="M89" s="151" t="str">
        <x:f>IF(OR(A89="",G89="",AND(I89="",J89="")),"",IF(I89&lt;&gt;"",I89-G89,J89-G89))</x:f>
      </x:c>
      <x:c r="N89" s="155" t="str">
        <x:f>IF(A89="","",IF(OR(B89="",D89="",NOT(ISNUMBER(F89)),NOT(ISNUMBER(G89)),G89&lt;F89),"CHECK DATA",IF(I89&lt;&gt;"","Complete",IF(NOT(ISNUMBER(K89)),"Unreported",IF(K89=1,"Awaiting acceptance",IF(AND(J89&lt;&gt;"",J89&gt;G89),"Forecast late",IF(AND('01 Setup'!$B$8&lt;&gt;"",G89&lt;'01 Setup'!$B$8),"Overdue",IF(H89&lt;&gt;"","In progress","Not started"))))))))</x:f>
      </x:c>
      <x:c r="O89" s="81"/>
      <x:c r="P89" s="155" t="str">
        <x:f>IF(A89="","",IF(COUNTIF($A$10:$A$109,A89)&gt;1,"DUPLICATE ID",IF(OR(B89="",D89="",NOT(ISNUMBER(F89)),NOT(ISNUMBER(G89))),"MISSING INPUT",IF(OR(G89&lt;F89,AND(I89&lt;&gt;"",H89=""),AND(I89&lt;&gt;"",H89&lt;&gt;"",I89&lt;H89),AND(I89&lt;&gt;"",K89&lt;&gt;1)),"CHECK DATES/PROGRESS","OK"))))</x:f>
      </x:c>
    </x:row>
    <x:row r="90" ht="42" customHeight="1">
      <x:c r="A90" s="81"/>
      <x:c r="B90" s="81"/>
      <x:c r="C90" s="81"/>
      <x:c r="D90" s="81"/>
      <x:c r="E90" s="146"/>
      <x:c r="F90" s="144"/>
      <x:c r="G90" s="144"/>
      <x:c r="H90" s="144"/>
      <x:c r="I90" s="144"/>
      <x:c r="J90" s="144"/>
      <x:c r="K90" s="148"/>
      <x:c r="L90" s="151" t="str">
        <x:f>IF(OR(A90="",F90="",G90=""),"",IF(G90&lt;F90,"CHECK DATES",G90-F90+1))</x:f>
      </x:c>
      <x:c r="M90" s="151" t="str">
        <x:f>IF(OR(A90="",G90="",AND(I90="",J90="")),"",IF(I90&lt;&gt;"",I90-G90,J90-G90))</x:f>
      </x:c>
      <x:c r="N90" s="155" t="str">
        <x:f>IF(A90="","",IF(OR(B90="",D90="",NOT(ISNUMBER(F90)),NOT(ISNUMBER(G90)),G90&lt;F90),"CHECK DATA",IF(I90&lt;&gt;"","Complete",IF(NOT(ISNUMBER(K90)),"Unreported",IF(K90=1,"Awaiting acceptance",IF(AND(J90&lt;&gt;"",J90&gt;G90),"Forecast late",IF(AND('01 Setup'!$B$8&lt;&gt;"",G90&lt;'01 Setup'!$B$8),"Overdue",IF(H90&lt;&gt;"","In progress","Not started"))))))))</x:f>
      </x:c>
      <x:c r="O90" s="81"/>
      <x:c r="P90" s="155" t="str">
        <x:f>IF(A90="","",IF(COUNTIF($A$10:$A$109,A90)&gt;1,"DUPLICATE ID",IF(OR(B90="",D90="",NOT(ISNUMBER(F90)),NOT(ISNUMBER(G90))),"MISSING INPUT",IF(OR(G90&lt;F90,AND(I90&lt;&gt;"",H90=""),AND(I90&lt;&gt;"",H90&lt;&gt;"",I90&lt;H90),AND(I90&lt;&gt;"",K90&lt;&gt;1)),"CHECK DATES/PROGRESS","OK"))))</x:f>
      </x:c>
    </x:row>
    <x:row r="91" ht="42" customHeight="1">
      <x:c r="A91" s="81"/>
      <x:c r="B91" s="81"/>
      <x:c r="C91" s="81"/>
      <x:c r="D91" s="81"/>
      <x:c r="E91" s="146"/>
      <x:c r="F91" s="144"/>
      <x:c r="G91" s="144"/>
      <x:c r="H91" s="144"/>
      <x:c r="I91" s="144"/>
      <x:c r="J91" s="144"/>
      <x:c r="K91" s="148"/>
      <x:c r="L91" s="151" t="str">
        <x:f>IF(OR(A91="",F91="",G91=""),"",IF(G91&lt;F91,"CHECK DATES",G91-F91+1))</x:f>
      </x:c>
      <x:c r="M91" s="151" t="str">
        <x:f>IF(OR(A91="",G91="",AND(I91="",J91="")),"",IF(I91&lt;&gt;"",I91-G91,J91-G91))</x:f>
      </x:c>
      <x:c r="N91" s="155" t="str">
        <x:f>IF(A91="","",IF(OR(B91="",D91="",NOT(ISNUMBER(F91)),NOT(ISNUMBER(G91)),G91&lt;F91),"CHECK DATA",IF(I91&lt;&gt;"","Complete",IF(NOT(ISNUMBER(K91)),"Unreported",IF(K91=1,"Awaiting acceptance",IF(AND(J91&lt;&gt;"",J91&gt;G91),"Forecast late",IF(AND('01 Setup'!$B$8&lt;&gt;"",G91&lt;'01 Setup'!$B$8),"Overdue",IF(H91&lt;&gt;"","In progress","Not started"))))))))</x:f>
      </x:c>
      <x:c r="O91" s="81"/>
      <x:c r="P91" s="155" t="str">
        <x:f>IF(A91="","",IF(COUNTIF($A$10:$A$109,A91)&gt;1,"DUPLICATE ID",IF(OR(B91="",D91="",NOT(ISNUMBER(F91)),NOT(ISNUMBER(G91))),"MISSING INPUT",IF(OR(G91&lt;F91,AND(I91&lt;&gt;"",H91=""),AND(I91&lt;&gt;"",H91&lt;&gt;"",I91&lt;H91),AND(I91&lt;&gt;"",K91&lt;&gt;1)),"CHECK DATES/PROGRESS","OK"))))</x:f>
      </x:c>
    </x:row>
    <x:row r="92" ht="42" customHeight="1">
      <x:c r="A92" s="81"/>
      <x:c r="B92" s="81"/>
      <x:c r="C92" s="81"/>
      <x:c r="D92" s="81"/>
      <x:c r="E92" s="146"/>
      <x:c r="F92" s="144"/>
      <x:c r="G92" s="144"/>
      <x:c r="H92" s="144"/>
      <x:c r="I92" s="144"/>
      <x:c r="J92" s="144"/>
      <x:c r="K92" s="148"/>
      <x:c r="L92" s="151" t="str">
        <x:f>IF(OR(A92="",F92="",G92=""),"",IF(G92&lt;F92,"CHECK DATES",G92-F92+1))</x:f>
      </x:c>
      <x:c r="M92" s="151" t="str">
        <x:f>IF(OR(A92="",G92="",AND(I92="",J92="")),"",IF(I92&lt;&gt;"",I92-G92,J92-G92))</x:f>
      </x:c>
      <x:c r="N92" s="155" t="str">
        <x:f>IF(A92="","",IF(OR(B92="",D92="",NOT(ISNUMBER(F92)),NOT(ISNUMBER(G92)),G92&lt;F92),"CHECK DATA",IF(I92&lt;&gt;"","Complete",IF(NOT(ISNUMBER(K92)),"Unreported",IF(K92=1,"Awaiting acceptance",IF(AND(J92&lt;&gt;"",J92&gt;G92),"Forecast late",IF(AND('01 Setup'!$B$8&lt;&gt;"",G92&lt;'01 Setup'!$B$8),"Overdue",IF(H92&lt;&gt;"","In progress","Not started"))))))))</x:f>
      </x:c>
      <x:c r="O92" s="81"/>
      <x:c r="P92" s="155" t="str">
        <x:f>IF(A92="","",IF(COUNTIF($A$10:$A$109,A92)&gt;1,"DUPLICATE ID",IF(OR(B92="",D92="",NOT(ISNUMBER(F92)),NOT(ISNUMBER(G92))),"MISSING INPUT",IF(OR(G92&lt;F92,AND(I92&lt;&gt;"",H92=""),AND(I92&lt;&gt;"",H92&lt;&gt;"",I92&lt;H92),AND(I92&lt;&gt;"",K92&lt;&gt;1)),"CHECK DATES/PROGRESS","OK"))))</x:f>
      </x:c>
    </x:row>
    <x:row r="93" ht="42" customHeight="1">
      <x:c r="A93" s="81"/>
      <x:c r="B93" s="81"/>
      <x:c r="C93" s="81"/>
      <x:c r="D93" s="81"/>
      <x:c r="E93" s="146"/>
      <x:c r="F93" s="144"/>
      <x:c r="G93" s="144"/>
      <x:c r="H93" s="144"/>
      <x:c r="I93" s="144"/>
      <x:c r="J93" s="144"/>
      <x:c r="K93" s="148"/>
      <x:c r="L93" s="151" t="str">
        <x:f>IF(OR(A93="",F93="",G93=""),"",IF(G93&lt;F93,"CHECK DATES",G93-F93+1))</x:f>
      </x:c>
      <x:c r="M93" s="151" t="str">
        <x:f>IF(OR(A93="",G93="",AND(I93="",J93="")),"",IF(I93&lt;&gt;"",I93-G93,J93-G93))</x:f>
      </x:c>
      <x:c r="N93" s="155" t="str">
        <x:f>IF(A93="","",IF(OR(B93="",D93="",NOT(ISNUMBER(F93)),NOT(ISNUMBER(G93)),G93&lt;F93),"CHECK DATA",IF(I93&lt;&gt;"","Complete",IF(NOT(ISNUMBER(K93)),"Unreported",IF(K93=1,"Awaiting acceptance",IF(AND(J93&lt;&gt;"",J93&gt;G93),"Forecast late",IF(AND('01 Setup'!$B$8&lt;&gt;"",G93&lt;'01 Setup'!$B$8),"Overdue",IF(H93&lt;&gt;"","In progress","Not started"))))))))</x:f>
      </x:c>
      <x:c r="O93" s="81"/>
      <x:c r="P93" s="155" t="str">
        <x:f>IF(A93="","",IF(COUNTIF($A$10:$A$109,A93)&gt;1,"DUPLICATE ID",IF(OR(B93="",D93="",NOT(ISNUMBER(F93)),NOT(ISNUMBER(G93))),"MISSING INPUT",IF(OR(G93&lt;F93,AND(I93&lt;&gt;"",H93=""),AND(I93&lt;&gt;"",H93&lt;&gt;"",I93&lt;H93),AND(I93&lt;&gt;"",K93&lt;&gt;1)),"CHECK DATES/PROGRESS","OK"))))</x:f>
      </x:c>
    </x:row>
    <x:row r="94" ht="42" customHeight="1">
      <x:c r="A94" s="81"/>
      <x:c r="B94" s="81"/>
      <x:c r="C94" s="81"/>
      <x:c r="D94" s="81"/>
      <x:c r="E94" s="146"/>
      <x:c r="F94" s="144"/>
      <x:c r="G94" s="144"/>
      <x:c r="H94" s="144"/>
      <x:c r="I94" s="144"/>
      <x:c r="J94" s="144"/>
      <x:c r="K94" s="148"/>
      <x:c r="L94" s="151" t="str">
        <x:f>IF(OR(A94="",F94="",G94=""),"",IF(G94&lt;F94,"CHECK DATES",G94-F94+1))</x:f>
      </x:c>
      <x:c r="M94" s="151" t="str">
        <x:f>IF(OR(A94="",G94="",AND(I94="",J94="")),"",IF(I94&lt;&gt;"",I94-G94,J94-G94))</x:f>
      </x:c>
      <x:c r="N94" s="155" t="str">
        <x:f>IF(A94="","",IF(OR(B94="",D94="",NOT(ISNUMBER(F94)),NOT(ISNUMBER(G94)),G94&lt;F94),"CHECK DATA",IF(I94&lt;&gt;"","Complete",IF(NOT(ISNUMBER(K94)),"Unreported",IF(K94=1,"Awaiting acceptance",IF(AND(J94&lt;&gt;"",J94&gt;G94),"Forecast late",IF(AND('01 Setup'!$B$8&lt;&gt;"",G94&lt;'01 Setup'!$B$8),"Overdue",IF(H94&lt;&gt;"","In progress","Not started"))))))))</x:f>
      </x:c>
      <x:c r="O94" s="81"/>
      <x:c r="P94" s="155" t="str">
        <x:f>IF(A94="","",IF(COUNTIF($A$10:$A$109,A94)&gt;1,"DUPLICATE ID",IF(OR(B94="",D94="",NOT(ISNUMBER(F94)),NOT(ISNUMBER(G94))),"MISSING INPUT",IF(OR(G94&lt;F94,AND(I94&lt;&gt;"",H94=""),AND(I94&lt;&gt;"",H94&lt;&gt;"",I94&lt;H94),AND(I94&lt;&gt;"",K94&lt;&gt;1)),"CHECK DATES/PROGRESS","OK"))))</x:f>
      </x:c>
    </x:row>
    <x:row r="95" ht="42" customHeight="1">
      <x:c r="A95" s="81"/>
      <x:c r="B95" s="81"/>
      <x:c r="C95" s="81"/>
      <x:c r="D95" s="81"/>
      <x:c r="E95" s="146"/>
      <x:c r="F95" s="144"/>
      <x:c r="G95" s="144"/>
      <x:c r="H95" s="144"/>
      <x:c r="I95" s="144"/>
      <x:c r="J95" s="144"/>
      <x:c r="K95" s="148"/>
      <x:c r="L95" s="151" t="str">
        <x:f>IF(OR(A95="",F95="",G95=""),"",IF(G95&lt;F95,"CHECK DATES",G95-F95+1))</x:f>
      </x:c>
      <x:c r="M95" s="151" t="str">
        <x:f>IF(OR(A95="",G95="",AND(I95="",J95="")),"",IF(I95&lt;&gt;"",I95-G95,J95-G95))</x:f>
      </x:c>
      <x:c r="N95" s="155" t="str">
        <x:f>IF(A95="","",IF(OR(B95="",D95="",NOT(ISNUMBER(F95)),NOT(ISNUMBER(G95)),G95&lt;F95),"CHECK DATA",IF(I95&lt;&gt;"","Complete",IF(NOT(ISNUMBER(K95)),"Unreported",IF(K95=1,"Awaiting acceptance",IF(AND(J95&lt;&gt;"",J95&gt;G95),"Forecast late",IF(AND('01 Setup'!$B$8&lt;&gt;"",G95&lt;'01 Setup'!$B$8),"Overdue",IF(H95&lt;&gt;"","In progress","Not started"))))))))</x:f>
      </x:c>
      <x:c r="O95" s="81"/>
      <x:c r="P95" s="155" t="str">
        <x:f>IF(A95="","",IF(COUNTIF($A$10:$A$109,A95)&gt;1,"DUPLICATE ID",IF(OR(B95="",D95="",NOT(ISNUMBER(F95)),NOT(ISNUMBER(G95))),"MISSING INPUT",IF(OR(G95&lt;F95,AND(I95&lt;&gt;"",H95=""),AND(I95&lt;&gt;"",H95&lt;&gt;"",I95&lt;H95),AND(I95&lt;&gt;"",K95&lt;&gt;1)),"CHECK DATES/PROGRESS","OK"))))</x:f>
      </x:c>
    </x:row>
    <x:row r="96" ht="42" customHeight="1">
      <x:c r="A96" s="81"/>
      <x:c r="B96" s="81"/>
      <x:c r="C96" s="81"/>
      <x:c r="D96" s="81"/>
      <x:c r="E96" s="146"/>
      <x:c r="F96" s="144"/>
      <x:c r="G96" s="144"/>
      <x:c r="H96" s="144"/>
      <x:c r="I96" s="144"/>
      <x:c r="J96" s="144"/>
      <x:c r="K96" s="148"/>
      <x:c r="L96" s="151" t="str">
        <x:f>IF(OR(A96="",F96="",G96=""),"",IF(G96&lt;F96,"CHECK DATES",G96-F96+1))</x:f>
      </x:c>
      <x:c r="M96" s="151" t="str">
        <x:f>IF(OR(A96="",G96="",AND(I96="",J96="")),"",IF(I96&lt;&gt;"",I96-G96,J96-G96))</x:f>
      </x:c>
      <x:c r="N96" s="155" t="str">
        <x:f>IF(A96="","",IF(OR(B96="",D96="",NOT(ISNUMBER(F96)),NOT(ISNUMBER(G96)),G96&lt;F96),"CHECK DATA",IF(I96&lt;&gt;"","Complete",IF(NOT(ISNUMBER(K96)),"Unreported",IF(K96=1,"Awaiting acceptance",IF(AND(J96&lt;&gt;"",J96&gt;G96),"Forecast late",IF(AND('01 Setup'!$B$8&lt;&gt;"",G96&lt;'01 Setup'!$B$8),"Overdue",IF(H96&lt;&gt;"","In progress","Not started"))))))))</x:f>
      </x:c>
      <x:c r="O96" s="81"/>
      <x:c r="P96" s="155" t="str">
        <x:f>IF(A96="","",IF(COUNTIF($A$10:$A$109,A96)&gt;1,"DUPLICATE ID",IF(OR(B96="",D96="",NOT(ISNUMBER(F96)),NOT(ISNUMBER(G96))),"MISSING INPUT",IF(OR(G96&lt;F96,AND(I96&lt;&gt;"",H96=""),AND(I96&lt;&gt;"",H96&lt;&gt;"",I96&lt;H96),AND(I96&lt;&gt;"",K96&lt;&gt;1)),"CHECK DATES/PROGRESS","OK"))))</x:f>
      </x:c>
    </x:row>
    <x:row r="97" ht="42" customHeight="1">
      <x:c r="A97" s="81"/>
      <x:c r="B97" s="81"/>
      <x:c r="C97" s="81"/>
      <x:c r="D97" s="81"/>
      <x:c r="E97" s="146"/>
      <x:c r="F97" s="144"/>
      <x:c r="G97" s="144"/>
      <x:c r="H97" s="144"/>
      <x:c r="I97" s="144"/>
      <x:c r="J97" s="144"/>
      <x:c r="K97" s="148"/>
      <x:c r="L97" s="151" t="str">
        <x:f>IF(OR(A97="",F97="",G97=""),"",IF(G97&lt;F97,"CHECK DATES",G97-F97+1))</x:f>
      </x:c>
      <x:c r="M97" s="151" t="str">
        <x:f>IF(OR(A97="",G97="",AND(I97="",J97="")),"",IF(I97&lt;&gt;"",I97-G97,J97-G97))</x:f>
      </x:c>
      <x:c r="N97" s="155" t="str">
        <x:f>IF(A97="","",IF(OR(B97="",D97="",NOT(ISNUMBER(F97)),NOT(ISNUMBER(G97)),G97&lt;F97),"CHECK DATA",IF(I97&lt;&gt;"","Complete",IF(NOT(ISNUMBER(K97)),"Unreported",IF(K97=1,"Awaiting acceptance",IF(AND(J97&lt;&gt;"",J97&gt;G97),"Forecast late",IF(AND('01 Setup'!$B$8&lt;&gt;"",G97&lt;'01 Setup'!$B$8),"Overdue",IF(H97&lt;&gt;"","In progress","Not started"))))))))</x:f>
      </x:c>
      <x:c r="O97" s="81"/>
      <x:c r="P97" s="155" t="str">
        <x:f>IF(A97="","",IF(COUNTIF($A$10:$A$109,A97)&gt;1,"DUPLICATE ID",IF(OR(B97="",D97="",NOT(ISNUMBER(F97)),NOT(ISNUMBER(G97))),"MISSING INPUT",IF(OR(G97&lt;F97,AND(I97&lt;&gt;"",H97=""),AND(I97&lt;&gt;"",H97&lt;&gt;"",I97&lt;H97),AND(I97&lt;&gt;"",K97&lt;&gt;1)),"CHECK DATES/PROGRESS","OK"))))</x:f>
      </x:c>
    </x:row>
    <x:row r="98" ht="42" customHeight="1">
      <x:c r="A98" s="81"/>
      <x:c r="B98" s="81"/>
      <x:c r="C98" s="81"/>
      <x:c r="D98" s="81"/>
      <x:c r="E98" s="146"/>
      <x:c r="F98" s="144"/>
      <x:c r="G98" s="144"/>
      <x:c r="H98" s="144"/>
      <x:c r="I98" s="144"/>
      <x:c r="J98" s="144"/>
      <x:c r="K98" s="148"/>
      <x:c r="L98" s="151" t="str">
        <x:f>IF(OR(A98="",F98="",G98=""),"",IF(G98&lt;F98,"CHECK DATES",G98-F98+1))</x:f>
      </x:c>
      <x:c r="M98" s="151" t="str">
        <x:f>IF(OR(A98="",G98="",AND(I98="",J98="")),"",IF(I98&lt;&gt;"",I98-G98,J98-G98))</x:f>
      </x:c>
      <x:c r="N98" s="155" t="str">
        <x:f>IF(A98="","",IF(OR(B98="",D98="",NOT(ISNUMBER(F98)),NOT(ISNUMBER(G98)),G98&lt;F98),"CHECK DATA",IF(I98&lt;&gt;"","Complete",IF(NOT(ISNUMBER(K98)),"Unreported",IF(K98=1,"Awaiting acceptance",IF(AND(J98&lt;&gt;"",J98&gt;G98),"Forecast late",IF(AND('01 Setup'!$B$8&lt;&gt;"",G98&lt;'01 Setup'!$B$8),"Overdue",IF(H98&lt;&gt;"","In progress","Not started"))))))))</x:f>
      </x:c>
      <x:c r="O98" s="81"/>
      <x:c r="P98" s="155" t="str">
        <x:f>IF(A98="","",IF(COUNTIF($A$10:$A$109,A98)&gt;1,"DUPLICATE ID",IF(OR(B98="",D98="",NOT(ISNUMBER(F98)),NOT(ISNUMBER(G98))),"MISSING INPUT",IF(OR(G98&lt;F98,AND(I98&lt;&gt;"",H98=""),AND(I98&lt;&gt;"",H98&lt;&gt;"",I98&lt;H98),AND(I98&lt;&gt;"",K98&lt;&gt;1)),"CHECK DATES/PROGRESS","OK"))))</x:f>
      </x:c>
    </x:row>
    <x:row r="99" ht="42" customHeight="1">
      <x:c r="A99" s="81"/>
      <x:c r="B99" s="81"/>
      <x:c r="C99" s="81"/>
      <x:c r="D99" s="81"/>
      <x:c r="E99" s="146"/>
      <x:c r="F99" s="144"/>
      <x:c r="G99" s="144"/>
      <x:c r="H99" s="144"/>
      <x:c r="I99" s="144"/>
      <x:c r="J99" s="144"/>
      <x:c r="K99" s="148"/>
      <x:c r="L99" s="151" t="str">
        <x:f>IF(OR(A99="",F99="",G99=""),"",IF(G99&lt;F99,"CHECK DATES",G99-F99+1))</x:f>
      </x:c>
      <x:c r="M99" s="151" t="str">
        <x:f>IF(OR(A99="",G99="",AND(I99="",J99="")),"",IF(I99&lt;&gt;"",I99-G99,J99-G99))</x:f>
      </x:c>
      <x:c r="N99" s="155" t="str">
        <x:f>IF(A99="","",IF(OR(B99="",D99="",NOT(ISNUMBER(F99)),NOT(ISNUMBER(G99)),G99&lt;F99),"CHECK DATA",IF(I99&lt;&gt;"","Complete",IF(NOT(ISNUMBER(K99)),"Unreported",IF(K99=1,"Awaiting acceptance",IF(AND(J99&lt;&gt;"",J99&gt;G99),"Forecast late",IF(AND('01 Setup'!$B$8&lt;&gt;"",G99&lt;'01 Setup'!$B$8),"Overdue",IF(H99&lt;&gt;"","In progress","Not started"))))))))</x:f>
      </x:c>
      <x:c r="O99" s="81"/>
      <x:c r="P99" s="155" t="str">
        <x:f>IF(A99="","",IF(COUNTIF($A$10:$A$109,A99)&gt;1,"DUPLICATE ID",IF(OR(B99="",D99="",NOT(ISNUMBER(F99)),NOT(ISNUMBER(G99))),"MISSING INPUT",IF(OR(G99&lt;F99,AND(I99&lt;&gt;"",H99=""),AND(I99&lt;&gt;"",H99&lt;&gt;"",I99&lt;H99),AND(I99&lt;&gt;"",K99&lt;&gt;1)),"CHECK DATES/PROGRESS","OK"))))</x:f>
      </x:c>
    </x:row>
    <x:row r="100" ht="42" customHeight="1">
      <x:c r="A100" s="81"/>
      <x:c r="B100" s="81"/>
      <x:c r="C100" s="81"/>
      <x:c r="D100" s="81"/>
      <x:c r="E100" s="146"/>
      <x:c r="F100" s="144"/>
      <x:c r="G100" s="144"/>
      <x:c r="H100" s="144"/>
      <x:c r="I100" s="144"/>
      <x:c r="J100" s="144"/>
      <x:c r="K100" s="148"/>
      <x:c r="L100" s="151" t="str">
        <x:f>IF(OR(A100="",F100="",G100=""),"",IF(G100&lt;F100,"CHECK DATES",G100-F100+1))</x:f>
      </x:c>
      <x:c r="M100" s="151" t="str">
        <x:f>IF(OR(A100="",G100="",AND(I100="",J100="")),"",IF(I100&lt;&gt;"",I100-G100,J100-G100))</x:f>
      </x:c>
      <x:c r="N100" s="155" t="str">
        <x:f>IF(A100="","",IF(OR(B100="",D100="",NOT(ISNUMBER(F100)),NOT(ISNUMBER(G100)),G100&lt;F100),"CHECK DATA",IF(I100&lt;&gt;"","Complete",IF(NOT(ISNUMBER(K100)),"Unreported",IF(K100=1,"Awaiting acceptance",IF(AND(J100&lt;&gt;"",J100&gt;G100),"Forecast late",IF(AND('01 Setup'!$B$8&lt;&gt;"",G100&lt;'01 Setup'!$B$8),"Overdue",IF(H100&lt;&gt;"","In progress","Not started"))))))))</x:f>
      </x:c>
      <x:c r="O100" s="81"/>
      <x:c r="P100" s="155" t="str">
        <x:f>IF(A100="","",IF(COUNTIF($A$10:$A$109,A100)&gt;1,"DUPLICATE ID",IF(OR(B100="",D100="",NOT(ISNUMBER(F100)),NOT(ISNUMBER(G100))),"MISSING INPUT",IF(OR(G100&lt;F100,AND(I100&lt;&gt;"",H100=""),AND(I100&lt;&gt;"",H100&lt;&gt;"",I100&lt;H100),AND(I100&lt;&gt;"",K100&lt;&gt;1)),"CHECK DATES/PROGRESS","OK"))))</x:f>
      </x:c>
    </x:row>
    <x:row r="101" ht="42" customHeight="1">
      <x:c r="A101" s="81"/>
      <x:c r="B101" s="81"/>
      <x:c r="C101" s="81"/>
      <x:c r="D101" s="81"/>
      <x:c r="E101" s="146"/>
      <x:c r="F101" s="144"/>
      <x:c r="G101" s="144"/>
      <x:c r="H101" s="144"/>
      <x:c r="I101" s="144"/>
      <x:c r="J101" s="144"/>
      <x:c r="K101" s="148"/>
      <x:c r="L101" s="151" t="str">
        <x:f>IF(OR(A101="",F101="",G101=""),"",IF(G101&lt;F101,"CHECK DATES",G101-F101+1))</x:f>
      </x:c>
      <x:c r="M101" s="151" t="str">
        <x:f>IF(OR(A101="",G101="",AND(I101="",J101="")),"",IF(I101&lt;&gt;"",I101-G101,J101-G101))</x:f>
      </x:c>
      <x:c r="N101" s="155" t="str">
        <x:f>IF(A101="","",IF(OR(B101="",D101="",NOT(ISNUMBER(F101)),NOT(ISNUMBER(G101)),G101&lt;F101),"CHECK DATA",IF(I101&lt;&gt;"","Complete",IF(NOT(ISNUMBER(K101)),"Unreported",IF(K101=1,"Awaiting acceptance",IF(AND(J101&lt;&gt;"",J101&gt;G101),"Forecast late",IF(AND('01 Setup'!$B$8&lt;&gt;"",G101&lt;'01 Setup'!$B$8),"Overdue",IF(H101&lt;&gt;"","In progress","Not started"))))))))</x:f>
      </x:c>
      <x:c r="O101" s="81"/>
      <x:c r="P101" s="155" t="str">
        <x:f>IF(A101="","",IF(COUNTIF($A$10:$A$109,A101)&gt;1,"DUPLICATE ID",IF(OR(B101="",D101="",NOT(ISNUMBER(F101)),NOT(ISNUMBER(G101))),"MISSING INPUT",IF(OR(G101&lt;F101,AND(I101&lt;&gt;"",H101=""),AND(I101&lt;&gt;"",H101&lt;&gt;"",I101&lt;H101),AND(I101&lt;&gt;"",K101&lt;&gt;1)),"CHECK DATES/PROGRESS","OK"))))</x:f>
      </x:c>
    </x:row>
    <x:row r="102" ht="42" customHeight="1">
      <x:c r="A102" s="81"/>
      <x:c r="B102" s="81"/>
      <x:c r="C102" s="81"/>
      <x:c r="D102" s="81"/>
      <x:c r="E102" s="146"/>
      <x:c r="F102" s="144"/>
      <x:c r="G102" s="144"/>
      <x:c r="H102" s="144"/>
      <x:c r="I102" s="144"/>
      <x:c r="J102" s="144"/>
      <x:c r="K102" s="148"/>
      <x:c r="L102" s="151" t="str">
        <x:f>IF(OR(A102="",F102="",G102=""),"",IF(G102&lt;F102,"CHECK DATES",G102-F102+1))</x:f>
      </x:c>
      <x:c r="M102" s="151" t="str">
        <x:f>IF(OR(A102="",G102="",AND(I102="",J102="")),"",IF(I102&lt;&gt;"",I102-G102,J102-G102))</x:f>
      </x:c>
      <x:c r="N102" s="155" t="str">
        <x:f>IF(A102="","",IF(OR(B102="",D102="",NOT(ISNUMBER(F102)),NOT(ISNUMBER(G102)),G102&lt;F102),"CHECK DATA",IF(I102&lt;&gt;"","Complete",IF(NOT(ISNUMBER(K102)),"Unreported",IF(K102=1,"Awaiting acceptance",IF(AND(J102&lt;&gt;"",J102&gt;G102),"Forecast late",IF(AND('01 Setup'!$B$8&lt;&gt;"",G102&lt;'01 Setup'!$B$8),"Overdue",IF(H102&lt;&gt;"","In progress","Not started"))))))))</x:f>
      </x:c>
      <x:c r="O102" s="81"/>
      <x:c r="P102" s="155" t="str">
        <x:f>IF(A102="","",IF(COUNTIF($A$10:$A$109,A102)&gt;1,"DUPLICATE ID",IF(OR(B102="",D102="",NOT(ISNUMBER(F102)),NOT(ISNUMBER(G102))),"MISSING INPUT",IF(OR(G102&lt;F102,AND(I102&lt;&gt;"",H102=""),AND(I102&lt;&gt;"",H102&lt;&gt;"",I102&lt;H102),AND(I102&lt;&gt;"",K102&lt;&gt;1)),"CHECK DATES/PROGRESS","OK"))))</x:f>
      </x:c>
    </x:row>
    <x:row r="103" ht="42" customHeight="1">
      <x:c r="A103" s="81"/>
      <x:c r="B103" s="81"/>
      <x:c r="C103" s="81"/>
      <x:c r="D103" s="81"/>
      <x:c r="E103" s="146"/>
      <x:c r="F103" s="144"/>
      <x:c r="G103" s="144"/>
      <x:c r="H103" s="144"/>
      <x:c r="I103" s="144"/>
      <x:c r="J103" s="144"/>
      <x:c r="K103" s="148"/>
      <x:c r="L103" s="151" t="str">
        <x:f>IF(OR(A103="",F103="",G103=""),"",IF(G103&lt;F103,"CHECK DATES",G103-F103+1))</x:f>
      </x:c>
      <x:c r="M103" s="151" t="str">
        <x:f>IF(OR(A103="",G103="",AND(I103="",J103="")),"",IF(I103&lt;&gt;"",I103-G103,J103-G103))</x:f>
      </x:c>
      <x:c r="N103" s="155" t="str">
        <x:f>IF(A103="","",IF(OR(B103="",D103="",NOT(ISNUMBER(F103)),NOT(ISNUMBER(G103)),G103&lt;F103),"CHECK DATA",IF(I103&lt;&gt;"","Complete",IF(NOT(ISNUMBER(K103)),"Unreported",IF(K103=1,"Awaiting acceptance",IF(AND(J103&lt;&gt;"",J103&gt;G103),"Forecast late",IF(AND('01 Setup'!$B$8&lt;&gt;"",G103&lt;'01 Setup'!$B$8),"Overdue",IF(H103&lt;&gt;"","In progress","Not started"))))))))</x:f>
      </x:c>
      <x:c r="O103" s="81"/>
      <x:c r="P103" s="155" t="str">
        <x:f>IF(A103="","",IF(COUNTIF($A$10:$A$109,A103)&gt;1,"DUPLICATE ID",IF(OR(B103="",D103="",NOT(ISNUMBER(F103)),NOT(ISNUMBER(G103))),"MISSING INPUT",IF(OR(G103&lt;F103,AND(I103&lt;&gt;"",H103=""),AND(I103&lt;&gt;"",H103&lt;&gt;"",I103&lt;H103),AND(I103&lt;&gt;"",K103&lt;&gt;1)),"CHECK DATES/PROGRESS","OK"))))</x:f>
      </x:c>
    </x:row>
    <x:row r="104" ht="42" customHeight="1">
      <x:c r="A104" s="81"/>
      <x:c r="B104" s="81"/>
      <x:c r="C104" s="81"/>
      <x:c r="D104" s="81"/>
      <x:c r="E104" s="146"/>
      <x:c r="F104" s="144"/>
      <x:c r="G104" s="144"/>
      <x:c r="H104" s="144"/>
      <x:c r="I104" s="144"/>
      <x:c r="J104" s="144"/>
      <x:c r="K104" s="148"/>
      <x:c r="L104" s="151" t="str">
        <x:f>IF(OR(A104="",F104="",G104=""),"",IF(G104&lt;F104,"CHECK DATES",G104-F104+1))</x:f>
      </x:c>
      <x:c r="M104" s="151" t="str">
        <x:f>IF(OR(A104="",G104="",AND(I104="",J104="")),"",IF(I104&lt;&gt;"",I104-G104,J104-G104))</x:f>
      </x:c>
      <x:c r="N104" s="155" t="str">
        <x:f>IF(A104="","",IF(OR(B104="",D104="",NOT(ISNUMBER(F104)),NOT(ISNUMBER(G104)),G104&lt;F104),"CHECK DATA",IF(I104&lt;&gt;"","Complete",IF(NOT(ISNUMBER(K104)),"Unreported",IF(K104=1,"Awaiting acceptance",IF(AND(J104&lt;&gt;"",J104&gt;G104),"Forecast late",IF(AND('01 Setup'!$B$8&lt;&gt;"",G104&lt;'01 Setup'!$B$8),"Overdue",IF(H104&lt;&gt;"","In progress","Not started"))))))))</x:f>
      </x:c>
      <x:c r="O104" s="81"/>
      <x:c r="P104" s="155" t="str">
        <x:f>IF(A104="","",IF(COUNTIF($A$10:$A$109,A104)&gt;1,"DUPLICATE ID",IF(OR(B104="",D104="",NOT(ISNUMBER(F104)),NOT(ISNUMBER(G104))),"MISSING INPUT",IF(OR(G104&lt;F104,AND(I104&lt;&gt;"",H104=""),AND(I104&lt;&gt;"",H104&lt;&gt;"",I104&lt;H104),AND(I104&lt;&gt;"",K104&lt;&gt;1)),"CHECK DATES/PROGRESS","OK"))))</x:f>
      </x:c>
    </x:row>
    <x:row r="105" ht="42" customHeight="1">
      <x:c r="A105" s="81"/>
      <x:c r="B105" s="81"/>
      <x:c r="C105" s="81"/>
      <x:c r="D105" s="81"/>
      <x:c r="E105" s="146"/>
      <x:c r="F105" s="144"/>
      <x:c r="G105" s="144"/>
      <x:c r="H105" s="144"/>
      <x:c r="I105" s="144"/>
      <x:c r="J105" s="144"/>
      <x:c r="K105" s="148"/>
      <x:c r="L105" s="151" t="str">
        <x:f>IF(OR(A105="",F105="",G105=""),"",IF(G105&lt;F105,"CHECK DATES",G105-F105+1))</x:f>
      </x:c>
      <x:c r="M105" s="151" t="str">
        <x:f>IF(OR(A105="",G105="",AND(I105="",J105="")),"",IF(I105&lt;&gt;"",I105-G105,J105-G105))</x:f>
      </x:c>
      <x:c r="N105" s="155" t="str">
        <x:f>IF(A105="","",IF(OR(B105="",D105="",NOT(ISNUMBER(F105)),NOT(ISNUMBER(G105)),G105&lt;F105),"CHECK DATA",IF(I105&lt;&gt;"","Complete",IF(NOT(ISNUMBER(K105)),"Unreported",IF(K105=1,"Awaiting acceptance",IF(AND(J105&lt;&gt;"",J105&gt;G105),"Forecast late",IF(AND('01 Setup'!$B$8&lt;&gt;"",G105&lt;'01 Setup'!$B$8),"Overdue",IF(H105&lt;&gt;"","In progress","Not started"))))))))</x:f>
      </x:c>
      <x:c r="O105" s="81"/>
      <x:c r="P105" s="155" t="str">
        <x:f>IF(A105="","",IF(COUNTIF($A$10:$A$109,A105)&gt;1,"DUPLICATE ID",IF(OR(B105="",D105="",NOT(ISNUMBER(F105)),NOT(ISNUMBER(G105))),"MISSING INPUT",IF(OR(G105&lt;F105,AND(I105&lt;&gt;"",H105=""),AND(I105&lt;&gt;"",H105&lt;&gt;"",I105&lt;H105),AND(I105&lt;&gt;"",K105&lt;&gt;1)),"CHECK DATES/PROGRESS","OK"))))</x:f>
      </x:c>
    </x:row>
    <x:row r="106" ht="42" customHeight="1">
      <x:c r="A106" s="81"/>
      <x:c r="B106" s="81"/>
      <x:c r="C106" s="81"/>
      <x:c r="D106" s="81"/>
      <x:c r="E106" s="146"/>
      <x:c r="F106" s="144"/>
      <x:c r="G106" s="144"/>
      <x:c r="H106" s="144"/>
      <x:c r="I106" s="144"/>
      <x:c r="J106" s="144"/>
      <x:c r="K106" s="148"/>
      <x:c r="L106" s="151" t="str">
        <x:f>IF(OR(A106="",F106="",G106=""),"",IF(G106&lt;F106,"CHECK DATES",G106-F106+1))</x:f>
      </x:c>
      <x:c r="M106" s="151" t="str">
        <x:f>IF(OR(A106="",G106="",AND(I106="",J106="")),"",IF(I106&lt;&gt;"",I106-G106,J106-G106))</x:f>
      </x:c>
      <x:c r="N106" s="155" t="str">
        <x:f>IF(A106="","",IF(OR(B106="",D106="",NOT(ISNUMBER(F106)),NOT(ISNUMBER(G106)),G106&lt;F106),"CHECK DATA",IF(I106&lt;&gt;"","Complete",IF(NOT(ISNUMBER(K106)),"Unreported",IF(K106=1,"Awaiting acceptance",IF(AND(J106&lt;&gt;"",J106&gt;G106),"Forecast late",IF(AND('01 Setup'!$B$8&lt;&gt;"",G106&lt;'01 Setup'!$B$8),"Overdue",IF(H106&lt;&gt;"","In progress","Not started"))))))))</x:f>
      </x:c>
      <x:c r="O106" s="81"/>
      <x:c r="P106" s="155" t="str">
        <x:f>IF(A106="","",IF(COUNTIF($A$10:$A$109,A106)&gt;1,"DUPLICATE ID",IF(OR(B106="",D106="",NOT(ISNUMBER(F106)),NOT(ISNUMBER(G106))),"MISSING INPUT",IF(OR(G106&lt;F106,AND(I106&lt;&gt;"",H106=""),AND(I106&lt;&gt;"",H106&lt;&gt;"",I106&lt;H106),AND(I106&lt;&gt;"",K106&lt;&gt;1)),"CHECK DATES/PROGRESS","OK"))))</x:f>
      </x:c>
    </x:row>
    <x:row r="107" ht="42" customHeight="1">
      <x:c r="A107" s="81"/>
      <x:c r="B107" s="81"/>
      <x:c r="C107" s="81"/>
      <x:c r="D107" s="81"/>
      <x:c r="E107" s="146"/>
      <x:c r="F107" s="144"/>
      <x:c r="G107" s="144"/>
      <x:c r="H107" s="144"/>
      <x:c r="I107" s="144"/>
      <x:c r="J107" s="144"/>
      <x:c r="K107" s="148"/>
      <x:c r="L107" s="151" t="str">
        <x:f>IF(OR(A107="",F107="",G107=""),"",IF(G107&lt;F107,"CHECK DATES",G107-F107+1))</x:f>
      </x:c>
      <x:c r="M107" s="151" t="str">
        <x:f>IF(OR(A107="",G107="",AND(I107="",J107="")),"",IF(I107&lt;&gt;"",I107-G107,J107-G107))</x:f>
      </x:c>
      <x:c r="N107" s="155" t="str">
        <x:f>IF(A107="","",IF(OR(B107="",D107="",NOT(ISNUMBER(F107)),NOT(ISNUMBER(G107)),G107&lt;F107),"CHECK DATA",IF(I107&lt;&gt;"","Complete",IF(NOT(ISNUMBER(K107)),"Unreported",IF(K107=1,"Awaiting acceptance",IF(AND(J107&lt;&gt;"",J107&gt;G107),"Forecast late",IF(AND('01 Setup'!$B$8&lt;&gt;"",G107&lt;'01 Setup'!$B$8),"Overdue",IF(H107&lt;&gt;"","In progress","Not started"))))))))</x:f>
      </x:c>
      <x:c r="O107" s="81"/>
      <x:c r="P107" s="155" t="str">
        <x:f>IF(A107="","",IF(COUNTIF($A$10:$A$109,A107)&gt;1,"DUPLICATE ID",IF(OR(B107="",D107="",NOT(ISNUMBER(F107)),NOT(ISNUMBER(G107))),"MISSING INPUT",IF(OR(G107&lt;F107,AND(I107&lt;&gt;"",H107=""),AND(I107&lt;&gt;"",H107&lt;&gt;"",I107&lt;H107),AND(I107&lt;&gt;"",K107&lt;&gt;1)),"CHECK DATES/PROGRESS","OK"))))</x:f>
      </x:c>
    </x:row>
    <x:row r="108" ht="42" customHeight="1">
      <x:c r="A108" s="81"/>
      <x:c r="B108" s="81"/>
      <x:c r="C108" s="81"/>
      <x:c r="D108" s="81"/>
      <x:c r="E108" s="146"/>
      <x:c r="F108" s="144"/>
      <x:c r="G108" s="144"/>
      <x:c r="H108" s="144"/>
      <x:c r="I108" s="144"/>
      <x:c r="J108" s="144"/>
      <x:c r="K108" s="148"/>
      <x:c r="L108" s="151" t="str">
        <x:f>IF(OR(A108="",F108="",G108=""),"",IF(G108&lt;F108,"CHECK DATES",G108-F108+1))</x:f>
      </x:c>
      <x:c r="M108" s="151" t="str">
        <x:f>IF(OR(A108="",G108="",AND(I108="",J108="")),"",IF(I108&lt;&gt;"",I108-G108,J108-G108))</x:f>
      </x:c>
      <x:c r="N108" s="155" t="str">
        <x:f>IF(A108="","",IF(OR(B108="",D108="",NOT(ISNUMBER(F108)),NOT(ISNUMBER(G108)),G108&lt;F108),"CHECK DATA",IF(I108&lt;&gt;"","Complete",IF(NOT(ISNUMBER(K108)),"Unreported",IF(K108=1,"Awaiting acceptance",IF(AND(J108&lt;&gt;"",J108&gt;G108),"Forecast late",IF(AND('01 Setup'!$B$8&lt;&gt;"",G108&lt;'01 Setup'!$B$8),"Overdue",IF(H108&lt;&gt;"","In progress","Not started"))))))))</x:f>
      </x:c>
      <x:c r="O108" s="81"/>
      <x:c r="P108" s="155" t="str">
        <x:f>IF(A108="","",IF(COUNTIF($A$10:$A$109,A108)&gt;1,"DUPLICATE ID",IF(OR(B108="",D108="",NOT(ISNUMBER(F108)),NOT(ISNUMBER(G108))),"MISSING INPUT",IF(OR(G108&lt;F108,AND(I108&lt;&gt;"",H108=""),AND(I108&lt;&gt;"",H108&lt;&gt;"",I108&lt;H108),AND(I108&lt;&gt;"",K108&lt;&gt;1)),"CHECK DATES/PROGRESS","OK"))))</x:f>
      </x:c>
    </x:row>
    <x:row r="109" ht="42" customHeight="1">
      <x:c r="A109" s="81"/>
      <x:c r="B109" s="81"/>
      <x:c r="C109" s="81"/>
      <x:c r="D109" s="81"/>
      <x:c r="E109" s="146"/>
      <x:c r="F109" s="144"/>
      <x:c r="G109" s="144"/>
      <x:c r="H109" s="144"/>
      <x:c r="I109" s="144"/>
      <x:c r="J109" s="144"/>
      <x:c r="K109" s="148"/>
      <x:c r="L109" s="151" t="str">
        <x:f>IF(OR(A109="",F109="",G109=""),"",IF(G109&lt;F109,"CHECK DATES",G109-F109+1))</x:f>
      </x:c>
      <x:c r="M109" s="151" t="str">
        <x:f>IF(OR(A109="",G109="",AND(I109="",J109="")),"",IF(I109&lt;&gt;"",I109-G109,J109-G109))</x:f>
      </x:c>
      <x:c r="N109" s="155" t="str">
        <x:f>IF(A109="","",IF(OR(B109="",D109="",NOT(ISNUMBER(F109)),NOT(ISNUMBER(G109)),G109&lt;F109),"CHECK DATA",IF(I109&lt;&gt;"","Complete",IF(NOT(ISNUMBER(K109)),"Unreported",IF(K109=1,"Awaiting acceptance",IF(AND(J109&lt;&gt;"",J109&gt;G109),"Forecast late",IF(AND('01 Setup'!$B$8&lt;&gt;"",G109&lt;'01 Setup'!$B$8),"Overdue",IF(H109&lt;&gt;"","In progress","Not started"))))))))</x:f>
      </x:c>
      <x:c r="O109" s="81"/>
      <x:c r="P109" s="155" t="str">
        <x:f>IF(A109="","",IF(COUNTIF($A$10:$A$109,A109)&gt;1,"DUPLICATE ID",IF(OR(B109="",D109="",NOT(ISNUMBER(F109)),NOT(ISNUMBER(G109))),"MISSING INPUT",IF(OR(G109&lt;F109,AND(I109&lt;&gt;"",H109=""),AND(I109&lt;&gt;"",H109&lt;&gt;"",I109&lt;H109),AND(I109&lt;&gt;"",K109&lt;&gt;1)),"CHECK DATES/PROGRESS","OK"))))</x:f>
      </x:c>
    </x:row>
    <x:row r="110" ht="21" customHeight="1">
      <x:c r="A110" s="15"/>
      <x:c r="B110" s="15"/>
      <x:c r="C110" s="15"/>
      <x:c r="D110" s="15"/>
      <x:c r="E110" s="15"/>
      <x:c r="F110" s="15"/>
      <x:c r="G110" s="15"/>
      <x:c r="H110" s="15"/>
      <x:c r="I110" s="15"/>
      <x:c r="J110" s="15"/>
      <x:c r="K110" s="15"/>
      <x:c r="L110" s="15"/>
      <x:c r="M110" s="15"/>
      <x:c r="N110" s="15"/>
      <x:c r="O110" s="15"/>
      <x:c r="P110" s="15"/>
    </x:row>
    <x:row r="111" ht="21" customHeight="1">
      <x:c r="A111" s="15"/>
      <x:c r="B111" s="15"/>
      <x:c r="C111" s="15"/>
      <x:c r="D111" s="15"/>
      <x:c r="E111" s="15"/>
      <x:c r="F111" s="15"/>
      <x:c r="G111" s="15"/>
      <x:c r="H111" s="15"/>
      <x:c r="I111" s="15"/>
      <x:c r="J111" s="15"/>
      <x:c r="K111" s="15"/>
      <x:c r="L111" s="15"/>
      <x:c r="M111" s="15"/>
      <x:c r="N111" s="15"/>
      <x:c r="O111" s="15"/>
      <x:c r="P111" s="15"/>
    </x:row>
    <x:row r="112" ht="21" customHeight="1">
      <x:c r="A112" s="15"/>
      <x:c r="B112" s="15"/>
      <x:c r="C112" s="15"/>
      <x:c r="D112" s="15"/>
      <x:c r="E112" s="15"/>
      <x:c r="F112" s="15"/>
      <x:c r="G112" s="15"/>
      <x:c r="H112" s="15"/>
      <x:c r="I112" s="15"/>
      <x:c r="J112" s="15"/>
      <x:c r="K112" s="15"/>
      <x:c r="L112" s="15"/>
      <x:c r="M112" s="15"/>
      <x:c r="N112" s="15"/>
      <x:c r="O112" s="15"/>
      <x:c r="P112" s="15"/>
    </x:row>
    <x:row r="113" ht="21" customHeight="1">
      <x:c r="A113" s="15"/>
      <x:c r="B113" s="15"/>
      <x:c r="C113" s="15"/>
      <x:c r="D113" s="15"/>
      <x:c r="E113" s="15"/>
      <x:c r="F113" s="15"/>
      <x:c r="G113" s="15"/>
      <x:c r="H113" s="15"/>
      <x:c r="I113" s="15"/>
      <x:c r="J113" s="15"/>
      <x:c r="K113" s="15"/>
      <x:c r="L113" s="15"/>
      <x:c r="M113" s="15"/>
      <x:c r="N113" s="15"/>
      <x:c r="O113" s="15"/>
      <x:c r="P113" s="15"/>
    </x:row>
  </x:sheetData>
  <x:mergeCells>
    <x:mergeCell ref="A1:P3"/>
    <x:mergeCell ref="A4:P4"/>
    <x:mergeCell ref="A5:H5"/>
    <x:mergeCell ref="I5:P5"/>
    <x:mergeCell ref="A6:P6"/>
    <x:mergeCell ref="A7:P7"/>
  </x:mergeCells>
  <x:conditionalFormatting sqref="A10:P109">
    <x:cfRule type="expression" dxfId="0" priority="1">
      <x:formula>AND($A10&lt;&gt;"",$P10&lt;&gt;"OK")</x:formula>
    </x:cfRule>
  </x:conditionalFormatting>
  <x:conditionalFormatting sqref="N10:N109">
    <x:cfRule type="expression" dxfId="1" priority="2">
      <x:formula>OR(N10="Overdue",N10="Forecast late")</x:formula>
    </x:cfRule>
  </x:conditionalFormatting>
  <x:dataValidations count="7">
    <x:dataValidation type="decimal" errorStyle="stop" operator="between" allowBlank="1" showErrorMessage="1" errorTitle="Check the value" error="Enter a value between 0 and 1." sqref="K10:K109">
      <x:formula1>0</x:formula1>
      <x:formula2>1</x:formula2>
    </x:dataValidation>
    <x:dataValidation type="decimal" errorStyle="stop" operator="between" allowBlank="1" showErrorMessage="1" errorTitle="Check the value" error="Enter a value between 0 and 100000." sqref="E10:E109">
      <x:formula1>0</x:formula1>
      <x:formula2>100000</x:formula2>
    </x:dataValidation>
    <x:dataValidation type="date" errorStyle="stop" operator="between" allowBlank="1" showErrorMessage="1" errorTitle="Enter a real date" error="Enter a date such as 12 Mar 2027, or leave this field blank." sqref="F10:F109">
      <x:formula1>1</x:formula1>
      <x:formula2>146097</x:formula2>
    </x:dataValidation>
    <x:dataValidation type="date" errorStyle="stop" operator="between" allowBlank="1" showErrorMessage="1" errorTitle="Enter a real date" error="Enter a date such as 12 Mar 2027, or leave this field blank." sqref="G10:G109">
      <x:formula1>1</x:formula1>
      <x:formula2>146097</x:formula2>
    </x:dataValidation>
    <x:dataValidation type="date" errorStyle="stop" operator="between" allowBlank="1" showErrorMessage="1" errorTitle="Enter a real date" error="Enter a date such as 12 Mar 2027, or leave this field blank." sqref="H10:H109">
      <x:formula1>1</x:formula1>
      <x:formula2>146097</x:formula2>
    </x:dataValidation>
    <x:dataValidation type="date" errorStyle="stop" operator="between" allowBlank="1" showErrorMessage="1" errorTitle="Enter a real date" error="Enter a date such as 12 Mar 2027, or leave this field blank." sqref="I10:I109">
      <x:formula1>1</x:formula1>
      <x:formula2>146097</x:formula2>
    </x:dataValidation>
    <x:dataValidation type="date" errorStyle="stop" operator="between" allowBlank="1" showErrorMessage="1" errorTitle="Enter a real date" error="Enter a date such as 12 Mar 2027, or leave this field blank." sqref="J10:J109">
      <x:formula1>1</x:formula1>
      <x:formula2>146097</x:formula2>
    </x:dataValidation>
  </x:dataValidations>
  <x:pageMargins left="0.7" right="0.7" top="0.75" bottom="0.75" header="0.3" footer="0.3"/>
  <x:tableParts count="1">
    <x:tablePart xmlns:r="http://schemas.openxmlformats.org/officeDocument/2006/relationships" r:id="R20453c114f714b94"/>
  </x:tableParts>
</x:worksheet>
</file>

<file path=xl/worksheets/sheet23.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13" hidden="0" customWidth="1"/>
    <x:col min="8" max="8" width="13" hidden="0" customWidth="1"/>
  </x:cols>
  <x:sheetData>
    <x:row r="1" ht="21" customHeight="1">
      <x:c r="A1" s="21" t="str">
        <x:v>B2 | Project communications plan</x:v>
      </x:c>
      <x:c r="B1" s="21"/>
      <x:c r="C1" s="21"/>
      <x:c r="D1" s="21"/>
      <x:c r="E1" s="21"/>
      <x:c r="F1" s="21"/>
      <x:c r="G1" s="21"/>
      <x:c r="H1" s="21"/>
    </x:row>
    <x:row r="2" ht="21" customHeight="1">
      <x:c r="A2" s="21"/>
      <x:c r="B2" s="21"/>
      <x:c r="C2" s="21"/>
      <x:c r="D2" s="21"/>
      <x:c r="E2" s="21"/>
      <x:c r="F2" s="21"/>
      <x:c r="G2" s="21"/>
      <x:c r="H2" s="21"/>
    </x:row>
    <x:row r="3" ht="21" customHeight="1">
      <x:c r="A3" s="21"/>
      <x:c r="B3" s="21"/>
      <x:c r="C3" s="21"/>
      <x:c r="D3" s="21"/>
      <x:c r="E3" s="21"/>
      <x:c r="F3" s="21"/>
      <x:c r="G3" s="21"/>
      <x:c r="H3" s="21"/>
    </x:row>
    <x:row r="4" ht="30" customHeight="1">
      <x:c r="A4" s="28" t="str">
        <x:v>Plan messages, channels and feedback around decisions and user needs.</x:v>
      </x:c>
      <x:c r="B4" s="28"/>
      <x:c r="C4" s="28"/>
      <x:c r="D4" s="28"/>
      <x:c r="E4" s="28"/>
      <x:c r="F4" s="28"/>
      <x:c r="G4" s="28"/>
      <x:c r="H4" s="28"/>
    </x:row>
    <x:row r="5" ht="21" customHeight="1">
      <x:c r="A5" s="35" t="str">
        <x:v>02 | PROJECT PLANNING</x:v>
      </x:c>
      <x:c r="B5" s="35"/>
      <x:c r="C5" s="35"/>
      <x:c r="D5" s="35"/>
      <x:c r="E5" s="41" t="str">
        <x:f>IFERROR(HYPERLINK("#'04 Tool Index'!A1","OPEN TOOL INDEX"),"OPEN TOOL INDEX")</x:f>
        <x:v>OPEN TOOL INDEX</x:v>
      </x:c>
      <x:c r="F5" s="41"/>
      <x:c r="G5" s="41"/>
      <x:c r="H5" s="41"/>
    </x:row>
    <x:row r="6" ht="30" customHeight="1">
      <x:c r="A6" s="46" t="str">
        <x:v>BLUE text / pale-blue cells: enter your evidence. BLACK text / pale-teal cells: calculated. Blank is not zero or approval.</x:v>
      </x:c>
      <x:c r="B6" s="46"/>
      <x:c r="C6" s="46"/>
      <x:c r="D6" s="46"/>
      <x:c r="E6" s="46"/>
      <x:c r="F6" s="46"/>
      <x:c r="G6" s="46"/>
      <x:c r="H6" s="46"/>
    </x:row>
    <x:row r="7" ht="26" customHeight="1">
      <x:c r="A7" s="52" t="str">
        <x:v>Adapted from S05, B2.</x:v>
      </x:c>
      <x:c r="B7" s="52"/>
      <x:c r="C7" s="52"/>
      <x:c r="D7" s="52"/>
      <x:c r="E7" s="52"/>
      <x:c r="F7" s="52"/>
      <x:c r="G7" s="52"/>
      <x:c r="H7" s="52"/>
    </x:row>
    <x:row r="8" ht="21" customHeight="1">
      <x:c r="A8" s="15"/>
      <x:c r="B8" s="15"/>
      <x:c r="C8" s="15"/>
      <x:c r="D8" s="15"/>
      <x:c r="E8" s="15"/>
      <x:c r="F8" s="15"/>
      <x:c r="G8" s="15"/>
      <x:c r="H8" s="15"/>
    </x:row>
    <x:row r="9" ht="40" customHeight="1">
      <x:c r="A9" s="76" t="str">
        <x:v>Audience</x:v>
      </x:c>
      <x:c r="B9" s="76" t="str">
        <x:v>Purpose / message</x:v>
      </x:c>
      <x:c r="C9" s="76" t="str">
        <x:v>Channel</x:v>
      </x:c>
      <x:c r="D9" s="76" t="str">
        <x:v>Owner / approver</x:v>
      </x:c>
      <x:c r="E9" s="76" t="str">
        <x:v>When</x:v>
      </x:c>
      <x:c r="F9" s="76" t="str">
        <x:v>Feedback / evidence</x:v>
      </x:c>
      <x:c r="G9" s="15"/>
      <x:c r="H9" s="15"/>
    </x:row>
    <x:row r="10" ht="42" customHeight="1">
      <x:c r="A10" s="81"/>
      <x:c r="B10" s="81"/>
      <x:c r="C10" s="81"/>
      <x:c r="D10" s="81"/>
      <x:c r="E10" s="81"/>
      <x:c r="F10" s="81"/>
      <x:c r="G10" s="15"/>
      <x:c r="H10" s="15"/>
    </x:row>
    <x:row r="11" ht="42" customHeight="1">
      <x:c r="A11" s="81"/>
      <x:c r="B11" s="81"/>
      <x:c r="C11" s="81"/>
      <x:c r="D11" s="81"/>
      <x:c r="E11" s="81"/>
      <x:c r="F11" s="81"/>
      <x:c r="G11" s="15"/>
      <x:c r="H11" s="15"/>
    </x:row>
    <x:row r="12" ht="42" customHeight="1">
      <x:c r="A12" s="81"/>
      <x:c r="B12" s="81"/>
      <x:c r="C12" s="81"/>
      <x:c r="D12" s="81"/>
      <x:c r="E12" s="81"/>
      <x:c r="F12" s="81"/>
      <x:c r="G12" s="15"/>
      <x:c r="H12" s="15"/>
    </x:row>
    <x:row r="13" ht="42" customHeight="1">
      <x:c r="A13" s="81"/>
      <x:c r="B13" s="81"/>
      <x:c r="C13" s="81"/>
      <x:c r="D13" s="81"/>
      <x:c r="E13" s="81"/>
      <x:c r="F13" s="81"/>
      <x:c r="G13" s="15"/>
      <x:c r="H13" s="15"/>
    </x:row>
    <x:row r="14" ht="42" customHeight="1">
      <x:c r="A14" s="81"/>
      <x:c r="B14" s="81"/>
      <x:c r="C14" s="81"/>
      <x:c r="D14" s="81"/>
      <x:c r="E14" s="81"/>
      <x:c r="F14" s="81"/>
      <x:c r="G14" s="15"/>
      <x:c r="H14" s="15"/>
    </x:row>
    <x:row r="15" ht="42" customHeight="1">
      <x:c r="A15" s="81"/>
      <x:c r="B15" s="81"/>
      <x:c r="C15" s="81"/>
      <x:c r="D15" s="81"/>
      <x:c r="E15" s="81"/>
      <x:c r="F15" s="81"/>
      <x:c r="G15" s="15"/>
      <x:c r="H15" s="15"/>
    </x:row>
    <x:row r="16" ht="42" customHeight="1">
      <x:c r="A16" s="81"/>
      <x:c r="B16" s="81"/>
      <x:c r="C16" s="81"/>
      <x:c r="D16" s="81"/>
      <x:c r="E16" s="81"/>
      <x:c r="F16" s="81"/>
      <x:c r="G16" s="15"/>
      <x:c r="H16" s="15"/>
    </x:row>
    <x:row r="17" ht="42" customHeight="1">
      <x:c r="A17" s="81"/>
      <x:c r="B17" s="81"/>
      <x:c r="C17" s="81"/>
      <x:c r="D17" s="81"/>
      <x:c r="E17" s="81"/>
      <x:c r="F17" s="81"/>
      <x:c r="G17" s="15"/>
      <x:c r="H17" s="15"/>
    </x:row>
    <x:row r="18" ht="42" customHeight="1">
      <x:c r="A18" s="81"/>
      <x:c r="B18" s="81"/>
      <x:c r="C18" s="81"/>
      <x:c r="D18" s="81"/>
      <x:c r="E18" s="81"/>
      <x:c r="F18" s="81"/>
      <x:c r="G18" s="15"/>
      <x:c r="H18" s="15"/>
    </x:row>
    <x:row r="19" ht="42" customHeight="1">
      <x:c r="A19" s="81"/>
      <x:c r="B19" s="81"/>
      <x:c r="C19" s="81"/>
      <x:c r="D19" s="81"/>
      <x:c r="E19" s="81"/>
      <x:c r="F19" s="81"/>
      <x:c r="G19" s="15"/>
      <x:c r="H19" s="15"/>
    </x:row>
    <x:row r="20" ht="42" customHeight="1">
      <x:c r="A20" s="81"/>
      <x:c r="B20" s="81"/>
      <x:c r="C20" s="81"/>
      <x:c r="D20" s="81"/>
      <x:c r="E20" s="81"/>
      <x:c r="F20" s="81"/>
      <x:c r="G20" s="15"/>
      <x:c r="H20" s="15"/>
    </x:row>
    <x:row r="21" ht="42" customHeight="1">
      <x:c r="A21" s="81"/>
      <x:c r="B21" s="81"/>
      <x:c r="C21" s="81"/>
      <x:c r="D21" s="81"/>
      <x:c r="E21" s="81"/>
      <x:c r="F21" s="81"/>
      <x:c r="G21" s="15"/>
      <x:c r="H21" s="15"/>
    </x:row>
    <x:row r="22" ht="42" customHeight="1">
      <x:c r="A22" s="81"/>
      <x:c r="B22" s="81"/>
      <x:c r="C22" s="81"/>
      <x:c r="D22" s="81"/>
      <x:c r="E22" s="81"/>
      <x:c r="F22" s="81"/>
      <x:c r="G22" s="15"/>
      <x:c r="H22" s="15"/>
    </x:row>
    <x:row r="23" ht="42" customHeight="1">
      <x:c r="A23" s="81"/>
      <x:c r="B23" s="81"/>
      <x:c r="C23" s="81"/>
      <x:c r="D23" s="81"/>
      <x:c r="E23" s="81"/>
      <x:c r="F23" s="81"/>
      <x:c r="G23" s="15"/>
      <x:c r="H23" s="15"/>
    </x:row>
    <x:row r="24" ht="42" customHeight="1">
      <x:c r="A24" s="81"/>
      <x:c r="B24" s="81"/>
      <x:c r="C24" s="81"/>
      <x:c r="D24" s="81"/>
      <x:c r="E24" s="81"/>
      <x:c r="F24" s="81"/>
      <x:c r="G24" s="15"/>
      <x:c r="H24" s="15"/>
    </x:row>
    <x:row r="25" ht="42" customHeight="1">
      <x:c r="A25" s="81"/>
      <x:c r="B25" s="81"/>
      <x:c r="C25" s="81"/>
      <x:c r="D25" s="81"/>
      <x:c r="E25" s="81"/>
      <x:c r="F25" s="81"/>
      <x:c r="G25" s="15"/>
      <x:c r="H25" s="15"/>
    </x:row>
    <x:row r="26" ht="42" customHeight="1">
      <x:c r="A26" s="81"/>
      <x:c r="B26" s="81"/>
      <x:c r="C26" s="81"/>
      <x:c r="D26" s="81"/>
      <x:c r="E26" s="81"/>
      <x:c r="F26" s="81"/>
      <x:c r="G26" s="15"/>
      <x:c r="H26" s="15"/>
    </x:row>
    <x:row r="27" ht="42" customHeight="1">
      <x:c r="A27" s="81"/>
      <x:c r="B27" s="81"/>
      <x:c r="C27" s="81"/>
      <x:c r="D27" s="81"/>
      <x:c r="E27" s="81"/>
      <x:c r="F27" s="81"/>
      <x:c r="G27" s="15"/>
      <x:c r="H27" s="15"/>
    </x:row>
    <x:row r="28" ht="42" customHeight="1">
      <x:c r="A28" s="81"/>
      <x:c r="B28" s="81"/>
      <x:c r="C28" s="81"/>
      <x:c r="D28" s="81"/>
      <x:c r="E28" s="81"/>
      <x:c r="F28" s="81"/>
      <x:c r="G28" s="15"/>
      <x:c r="H28" s="15"/>
    </x:row>
    <x:row r="29" ht="42" customHeight="1">
      <x:c r="A29" s="81"/>
      <x:c r="B29" s="81"/>
      <x:c r="C29" s="81"/>
      <x:c r="D29" s="81"/>
      <x:c r="E29" s="81"/>
      <x:c r="F29" s="81"/>
      <x:c r="G29" s="15"/>
      <x:c r="H29" s="15"/>
    </x:row>
    <x:row r="30" ht="42" customHeight="1">
      <x:c r="A30" s="81"/>
      <x:c r="B30" s="81"/>
      <x:c r="C30" s="81"/>
      <x:c r="D30" s="81"/>
      <x:c r="E30" s="81"/>
      <x:c r="F30" s="81"/>
      <x:c r="G30" s="15"/>
      <x:c r="H30" s="15"/>
    </x:row>
    <x:row r="31" ht="42" customHeight="1">
      <x:c r="A31" s="81"/>
      <x:c r="B31" s="81"/>
      <x:c r="C31" s="81"/>
      <x:c r="D31" s="81"/>
      <x:c r="E31" s="81"/>
      <x:c r="F31" s="81"/>
      <x:c r="G31" s="15"/>
      <x:c r="H31" s="15"/>
    </x:row>
    <x:row r="32" ht="42" customHeight="1">
      <x:c r="A32" s="81"/>
      <x:c r="B32" s="81"/>
      <x:c r="C32" s="81"/>
      <x:c r="D32" s="81"/>
      <x:c r="E32" s="81"/>
      <x:c r="F32" s="81"/>
      <x:c r="G32" s="15"/>
      <x:c r="H32" s="15"/>
    </x:row>
    <x:row r="33" ht="42" customHeight="1">
      <x:c r="A33" s="81"/>
      <x:c r="B33" s="81"/>
      <x:c r="C33" s="81"/>
      <x:c r="D33" s="81"/>
      <x:c r="E33" s="81"/>
      <x:c r="F33" s="81"/>
      <x:c r="G33" s="15"/>
      <x:c r="H33" s="15"/>
    </x:row>
    <x:row r="34" ht="42" customHeight="1">
      <x:c r="A34" s="81"/>
      <x:c r="B34" s="81"/>
      <x:c r="C34" s="81"/>
      <x:c r="D34" s="81"/>
      <x:c r="E34" s="81"/>
      <x:c r="F34" s="81"/>
      <x:c r="G34" s="15"/>
      <x:c r="H34" s="15"/>
    </x:row>
    <x:row r="35" ht="42" customHeight="1">
      <x:c r="A35" s="81"/>
      <x:c r="B35" s="81"/>
      <x:c r="C35" s="81"/>
      <x:c r="D35" s="81"/>
      <x:c r="E35" s="81"/>
      <x:c r="F35" s="81"/>
      <x:c r="G35" s="15"/>
      <x:c r="H35" s="15"/>
    </x:row>
    <x:row r="36" ht="42" customHeight="1">
      <x:c r="A36" s="81"/>
      <x:c r="B36" s="81"/>
      <x:c r="C36" s="81"/>
      <x:c r="D36" s="81"/>
      <x:c r="E36" s="81"/>
      <x:c r="F36" s="81"/>
      <x:c r="G36" s="15"/>
      <x:c r="H36" s="15"/>
    </x:row>
    <x:row r="37" ht="42" customHeight="1">
      <x:c r="A37" s="81"/>
      <x:c r="B37" s="81"/>
      <x:c r="C37" s="81"/>
      <x:c r="D37" s="81"/>
      <x:c r="E37" s="81"/>
      <x:c r="F37" s="81"/>
      <x:c r="G37" s="15"/>
      <x:c r="H37" s="15"/>
    </x:row>
    <x:row r="38" ht="42" customHeight="1">
      <x:c r="A38" s="81"/>
      <x:c r="B38" s="81"/>
      <x:c r="C38" s="81"/>
      <x:c r="D38" s="81"/>
      <x:c r="E38" s="81"/>
      <x:c r="F38" s="81"/>
      <x:c r="G38" s="15"/>
      <x:c r="H38" s="15"/>
    </x:row>
    <x:row r="39" ht="42" customHeight="1">
      <x:c r="A39" s="81"/>
      <x:c r="B39" s="81"/>
      <x:c r="C39" s="81"/>
      <x:c r="D39" s="81"/>
      <x:c r="E39" s="81"/>
      <x:c r="F39" s="81"/>
      <x:c r="G39" s="15"/>
      <x:c r="H39" s="15"/>
    </x:row>
    <x:row r="40" ht="21" customHeight="1">
      <x:c r="A40" s="15"/>
      <x:c r="B40" s="15"/>
      <x:c r="C40" s="15"/>
      <x:c r="D40" s="15"/>
      <x:c r="E40" s="15"/>
      <x:c r="F40" s="15"/>
      <x:c r="G40" s="15"/>
      <x:c r="H40" s="15"/>
    </x:row>
    <x:row r="41" ht="21" customHeight="1">
      <x:c r="A41" s="15"/>
      <x:c r="B41" s="15"/>
      <x:c r="C41" s="15"/>
      <x:c r="D41" s="15"/>
      <x:c r="E41" s="15"/>
      <x:c r="F41" s="15"/>
      <x:c r="G41" s="15"/>
      <x:c r="H41" s="15"/>
    </x:row>
    <x:row r="42" ht="21" customHeight="1">
      <x:c r="A42" s="70" t="str">
        <x:v>USE THE RECORD | What does this audience need to do? How will they ask a question? What can we say honestly while a decision is still pending? Do not promise consultation after the decision is already fixed. Protect personal or commercially sensitive information and use authorised branding. Low email response is not evidence of agreement.</x:v>
      </x:c>
      <x:c r="B42" s="70"/>
      <x:c r="C42" s="70"/>
      <x:c r="D42" s="70"/>
      <x:c r="E42" s="70"/>
      <x:c r="F42" s="70"/>
      <x:c r="G42" s="70"/>
      <x:c r="H42" s="70"/>
    </x:row>
    <x:row r="43" ht="21" customHeight="1">
      <x:c r="A43" s="70"/>
      <x:c r="B43" s="70"/>
      <x:c r="C43" s="70"/>
      <x:c r="D43" s="70"/>
      <x:c r="E43" s="70"/>
      <x:c r="F43" s="70"/>
      <x:c r="G43" s="70"/>
      <x:c r="H43" s="70"/>
    </x:row>
    <x:row r="44">
      <x:c r="A44" s="70"/>
      <x:c r="B44" s="70"/>
      <x:c r="C44" s="70"/>
      <x:c r="D44" s="70"/>
      <x:c r="E44" s="70"/>
      <x:c r="F44" s="70"/>
      <x:c r="G44" s="70"/>
      <x:c r="H44" s="70"/>
    </x:row>
  </x:sheetData>
  <x:mergeCells>
    <x:mergeCell ref="A1:H3"/>
    <x:mergeCell ref="A4:H4"/>
    <x:mergeCell ref="A5:D5"/>
    <x:mergeCell ref="E5:H5"/>
    <x:mergeCell ref="A6:H6"/>
    <x:mergeCell ref="A7:H7"/>
    <x:mergeCell ref="A42:H44"/>
  </x:mergeCells>
  <x:pageMargins left="0.7" right="0.7" top="0.75" bottom="0.75" header="0.3" footer="0.3"/>
  <x:tableParts count="1">
    <x:tablePart xmlns:r="http://schemas.openxmlformats.org/officeDocument/2006/relationships" r:id="Rf04f08875df04a12"/>
  </x:tableParts>
</x:worksheet>
</file>

<file path=xl/worksheets/sheet24.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B3 | Output description and acceptance specification</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Define each deliverable so that production, testing and acceptance mean the same thing.</x:v>
      </x:c>
      <x:c r="B4" s="28"/>
      <x:c r="C4" s="28"/>
      <x:c r="D4" s="28"/>
      <x:c r="E4" s="28"/>
      <x:c r="F4" s="28"/>
      <x:c r="G4" s="28"/>
      <x:c r="H4" s="28"/>
      <x:c r="I4" s="28"/>
      <x:c r="J4" s="28"/>
      <x:c r="K4" s="28"/>
      <x:c r="L4" s="28"/>
    </x:row>
    <x:row r="5" ht="21" customHeight="1">
      <x:c r="A5" s="35" t="str">
        <x:v>02 | PROJECT PLANNING</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Adapted from S05, B3 output descriptions.</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Identity, purpose and user</x:v>
      </x:c>
      <x:c r="B9" s="58"/>
      <x:c r="C9" s="58"/>
      <x:c r="D9" s="58"/>
      <x:c r="E9" s="58"/>
      <x:c r="F9" s="58"/>
      <x:c r="G9" s="58"/>
      <x:c r="H9" s="58"/>
      <x:c r="I9" s="58"/>
      <x:c r="J9" s="58"/>
      <x:c r="K9" s="58"/>
      <x:c r="L9" s="58"/>
    </x:row>
    <x:row r="10" ht="28" customHeight="1">
      <x:c r="A10" s="28" t="str">
        <x:v>Name output, objective, customer and operating owner.</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Composition and format</x:v>
      </x:c>
      <x:c r="B15" s="58"/>
      <x:c r="C15" s="58"/>
      <x:c r="D15" s="58"/>
      <x:c r="E15" s="58"/>
      <x:c r="F15" s="58"/>
      <x:c r="G15" s="58"/>
      <x:c r="H15" s="58"/>
      <x:c r="I15" s="58"/>
      <x:c r="J15" s="58"/>
      <x:c r="K15" s="58"/>
      <x:c r="L15" s="58"/>
    </x:row>
    <x:row r="16" ht="28" customHeight="1">
      <x:c r="A16" s="28" t="str">
        <x:v>Describe components, boundaries and delivery format.</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Production capability</x:v>
      </x:c>
      <x:c r="B21" s="58"/>
      <x:c r="C21" s="58"/>
      <x:c r="D21" s="58"/>
      <x:c r="E21" s="58"/>
      <x:c r="F21" s="58"/>
      <x:c r="G21" s="58"/>
      <x:c r="H21" s="58"/>
      <x:c r="I21" s="58"/>
      <x:c r="J21" s="58"/>
      <x:c r="K21" s="58"/>
      <x:c r="L21" s="58"/>
    </x:row>
    <x:row r="22" ht="28" customHeight="1">
      <x:c r="A22" s="28" t="str">
        <x:v>Specify skills, resources and production owner.</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Quality and acceptance criteria</x:v>
      </x:c>
      <x:c r="B27" s="58"/>
      <x:c r="C27" s="58"/>
      <x:c r="D27" s="58"/>
      <x:c r="E27" s="58"/>
      <x:c r="F27" s="58"/>
      <x:c r="G27" s="58"/>
      <x:c r="H27" s="58"/>
      <x:c r="I27" s="58"/>
      <x:c r="J27" s="58"/>
      <x:c r="K27" s="58"/>
      <x:c r="L27" s="58"/>
    </x:row>
    <x:row r="28" ht="28" customHeight="1">
      <x:c r="A28" s="28" t="str">
        <x:v>Define measurable conditions and mandatory safeguards.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Testing and review</x:v>
      </x:c>
      <x:c r="B33" s="58"/>
      <x:c r="C33" s="58"/>
      <x:c r="D33" s="58"/>
      <x:c r="E33" s="58"/>
      <x:c r="F33" s="58"/>
      <x:c r="G33" s="58"/>
      <x:c r="H33" s="58"/>
      <x:c r="I33" s="58"/>
      <x:c r="J33" s="58"/>
      <x:c r="K33" s="58"/>
      <x:c r="L33" s="58"/>
    </x:row>
    <x:row r="34" ht="28" customHeight="1">
      <x:c r="A34" s="28" t="str">
        <x:v>State quality method, tester skills, evidence and authorised accepter.</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Dependencies and control</x:v>
      </x:c>
      <x:c r="B39" s="58"/>
      <x:c r="C39" s="58"/>
      <x:c r="D39" s="58"/>
      <x:c r="E39" s="58"/>
      <x:c r="F39" s="58"/>
      <x:c r="G39" s="58"/>
      <x:c r="H39" s="58"/>
      <x:c r="I39" s="58"/>
      <x:c r="J39" s="58"/>
      <x:c r="K39" s="58"/>
      <x:c r="L39" s="58"/>
    </x:row>
    <x:row r="40" ht="28" customHeight="1">
      <x:c r="A40" s="28" t="str">
        <x:v>Identify within-project, programme and external dependencies; record version approval.</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"High quality" and "user friendly" are not sufficient acceptance criteria. Break broad expectations into observable conditions. A producer's self-declaration is not automatically independent acceptance.</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B12 Quality / B13 Traceability / C19 Handover</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25.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 min="13" max="13" width="24" hidden="0" customWidth="1"/>
    <x:col min="14" max="14" width="24" hidden="0" customWidth="1"/>
  </x:cols>
  <x:sheetData>
    <x:row r="1" ht="21" customHeight="1">
      <x:c r="A1" s="21" t="str">
        <x:v>B4 | Benefits realisation plan</x:v>
      </x:c>
      <x:c r="B1" s="21"/>
      <x:c r="C1" s="21"/>
      <x:c r="D1" s="21"/>
      <x:c r="E1" s="21"/>
      <x:c r="F1" s="21"/>
      <x:c r="G1" s="21"/>
      <x:c r="H1" s="21"/>
      <x:c r="I1" s="21"/>
      <x:c r="J1" s="21"/>
      <x:c r="K1" s="21"/>
      <x:c r="L1" s="21"/>
      <x:c r="M1" s="21"/>
      <x:c r="N1" s="21"/>
    </x:row>
    <x:row r="2" ht="21" customHeight="1">
      <x:c r="A2" s="21"/>
      <x:c r="B2" s="21"/>
      <x:c r="C2" s="21"/>
      <x:c r="D2" s="21"/>
      <x:c r="E2" s="21"/>
      <x:c r="F2" s="21"/>
      <x:c r="G2" s="21"/>
      <x:c r="H2" s="21"/>
      <x:c r="I2" s="21"/>
      <x:c r="J2" s="21"/>
      <x:c r="K2" s="21"/>
      <x:c r="L2" s="21"/>
      <x:c r="M2" s="21"/>
      <x:c r="N2" s="21"/>
    </x:row>
    <x:row r="3" ht="21" customHeight="1">
      <x:c r="A3" s="21"/>
      <x:c r="B3" s="21"/>
      <x:c r="C3" s="21"/>
      <x:c r="D3" s="21"/>
      <x:c r="E3" s="21"/>
      <x:c r="F3" s="21"/>
      <x:c r="G3" s="21"/>
      <x:c r="H3" s="21"/>
      <x:c r="I3" s="21"/>
      <x:c r="J3" s="21"/>
      <x:c r="K3" s="21"/>
      <x:c r="L3" s="21"/>
      <x:c r="M3" s="21"/>
      <x:c r="N3" s="21"/>
    </x:row>
    <x:row r="4" ht="30" customHeight="1">
      <x:c r="A4" s="28" t="str">
        <x:v>Connect each intended benefit to changed practice, measurement and an accountable owner.</x:v>
      </x:c>
      <x:c r="B4" s="28"/>
      <x:c r="C4" s="28"/>
      <x:c r="D4" s="28"/>
      <x:c r="E4" s="28"/>
      <x:c r="F4" s="28"/>
      <x:c r="G4" s="28"/>
      <x:c r="H4" s="28"/>
      <x:c r="I4" s="28"/>
      <x:c r="J4" s="28"/>
      <x:c r="K4" s="28"/>
      <x:c r="L4" s="28"/>
      <x:c r="M4" s="28"/>
      <x:c r="N4" s="28"/>
    </x:row>
    <x:row r="5" ht="21" customHeight="1">
      <x:c r="A5" s="35" t="str">
        <x:v>02 | PROJECT PLANNING</x:v>
      </x:c>
      <x:c r="B5" s="35"/>
      <x:c r="C5" s="35"/>
      <x:c r="D5" s="35"/>
      <x:c r="E5" s="35"/>
      <x:c r="F5" s="35"/>
      <x:c r="G5" s="35"/>
      <x:c r="H5" s="41" t="str">
        <x:f>IFERROR(HYPERLINK("#'04 Tool Index'!A1","OPEN TOOL INDEX"),"OPEN TOOL INDEX")</x:f>
        <x:v>OPEN TOOL INDEX</x:v>
      </x:c>
      <x:c r="I5" s="41"/>
      <x:c r="J5" s="41"/>
      <x:c r="K5" s="41"/>
      <x:c r="L5" s="41"/>
      <x:c r="M5" s="41"/>
      <x:c r="N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c r="M6" s="46"/>
      <x:c r="N6" s="46"/>
    </x:row>
    <x:row r="7" ht="26" customHeight="1">
      <x:c r="A7" s="52" t="str">
        <x:v>Adapted from S05, B4; S03, slide 28.</x:v>
      </x:c>
      <x:c r="B7" s="52"/>
      <x:c r="C7" s="52"/>
      <x:c r="D7" s="52"/>
      <x:c r="E7" s="52"/>
      <x:c r="F7" s="52"/>
      <x:c r="G7" s="52"/>
      <x:c r="H7" s="52"/>
      <x:c r="I7" s="52"/>
      <x:c r="J7" s="52"/>
      <x:c r="K7" s="52"/>
      <x:c r="L7" s="52"/>
      <x:c r="M7" s="52"/>
      <x:c r="N7" s="52"/>
    </x:row>
    <x:row r="8" ht="21" customHeight="1">
      <x:c r="A8" s="15"/>
      <x:c r="B8" s="15"/>
      <x:c r="C8" s="15"/>
      <x:c r="D8" s="15"/>
      <x:c r="E8" s="15"/>
      <x:c r="F8" s="15"/>
      <x:c r="G8" s="15"/>
      <x:c r="H8" s="15"/>
      <x:c r="I8" s="15"/>
      <x:c r="J8" s="15"/>
      <x:c r="K8" s="15"/>
      <x:c r="L8" s="15"/>
      <x:c r="M8" s="15"/>
      <x:c r="N8" s="15"/>
    </x:row>
    <x:row r="9" ht="40" customHeight="1">
      <x:c r="A9" s="76" t="str">
        <x:v>Benefit ID</x:v>
      </x:c>
      <x:c r="B9" s="76" t="str">
        <x:v>Benefit / mechanism</x:v>
      </x:c>
      <x:c r="C9" s="76" t="str">
        <x:v>Type</x:v>
      </x:c>
      <x:c r="D9" s="76" t="str">
        <x:v>Unit</x:v>
      </x:c>
      <x:c r="E9" s="76" t="str">
        <x:v>Baseline</x:v>
      </x:c>
      <x:c r="F9" s="76" t="str">
        <x:v>Target</x:v>
      </x:c>
      <x:c r="G9" s="76" t="str">
        <x:v>Actual</x:v>
      </x:c>
      <x:c r="H9" s="76" t="str">
        <x:v>Progress to target</x:v>
      </x:c>
      <x:c r="I9" s="76" t="str">
        <x:v>Baseline date</x:v>
      </x:c>
      <x:c r="J9" s="76" t="str">
        <x:v>Review due</x:v>
      </x:c>
      <x:c r="K9" s="76" t="str">
        <x:v>Benefit owner</x:v>
      </x:c>
      <x:c r="L9" s="76" t="str">
        <x:v>Measurement method</x:v>
      </x:c>
      <x:c r="M9" s="76" t="str">
        <x:v>Evidence</x:v>
      </x:c>
      <x:c r="N9" s="76" t="str">
        <x:v>Interpretation</x:v>
      </x:c>
    </x:row>
    <x:row r="10" ht="42" customHeight="1">
      <x:c r="A10" s="81"/>
      <x:c r="B10" s="81"/>
      <x:c r="C10" s="81"/>
      <x:c r="D10" s="81"/>
      <x:c r="E10" s="158"/>
      <x:c r="F10" s="158"/>
      <x:c r="G10" s="158"/>
      <x:c r="H10" s="163" t="str">
        <x:f>IF(OR(A10="",COUNT(E10:G10)&lt;&gt;3),"",IF(F10=E10,"CHECK TARGET",(G10-E10)/(F10-E10)))</x:f>
      </x:c>
      <x:c r="I10" s="144"/>
      <x:c r="J10" s="144"/>
      <x:c r="K10" s="81"/>
      <x:c r="L10" s="81"/>
      <x:c r="M10" s="81"/>
      <x:c r="N10" s="155" t="str">
        <x:f>IF(A10="","",IF(COUNT(E10:F10)&lt;&gt;2,"BASELINE/TARGET MISSING",IF(F10=E10,"CHECK TARGET",IF(NOT(ISNUMBER(G10)),"NOT YET MEASURED",IF(M10="","EVIDENCE MISSING",IF(OR(AND(F10&gt;E10,G10&gt;=F10),AND(F10&lt;E10,G10&lt;=F10)),"TARGET MET - VERIFY","TARGET NOT YET MET"))))))</x:f>
      </x:c>
    </x:row>
    <x:row r="11" ht="42" customHeight="1">
      <x:c r="A11" s="81"/>
      <x:c r="B11" s="81"/>
      <x:c r="C11" s="81"/>
      <x:c r="D11" s="81"/>
      <x:c r="E11" s="158"/>
      <x:c r="F11" s="158"/>
      <x:c r="G11" s="158"/>
      <x:c r="H11" s="163" t="str">
        <x:f>IF(OR(A11="",COUNT(E11:G11)&lt;&gt;3),"",IF(F11=E11,"CHECK TARGET",(G11-E11)/(F11-E11)))</x:f>
      </x:c>
      <x:c r="I11" s="144"/>
      <x:c r="J11" s="144"/>
      <x:c r="K11" s="81"/>
      <x:c r="L11" s="81"/>
      <x:c r="M11" s="81"/>
      <x:c r="N11" s="155" t="str">
        <x:f>IF(A11="","",IF(COUNT(E11:F11)&lt;&gt;2,"BASELINE/TARGET MISSING",IF(F11=E11,"CHECK TARGET",IF(NOT(ISNUMBER(G11)),"NOT YET MEASURED",IF(M11="","EVIDENCE MISSING",IF(OR(AND(F11&gt;E11,G11&gt;=F11),AND(F11&lt;E11,G11&lt;=F11)),"TARGET MET - VERIFY","TARGET NOT YET MET"))))))</x:f>
      </x:c>
    </x:row>
    <x:row r="12" ht="42" customHeight="1">
      <x:c r="A12" s="81"/>
      <x:c r="B12" s="81"/>
      <x:c r="C12" s="81"/>
      <x:c r="D12" s="81"/>
      <x:c r="E12" s="158"/>
      <x:c r="F12" s="158"/>
      <x:c r="G12" s="158"/>
      <x:c r="H12" s="163" t="str">
        <x:f>IF(OR(A12="",COUNT(E12:G12)&lt;&gt;3),"",IF(F12=E12,"CHECK TARGET",(G12-E12)/(F12-E12)))</x:f>
      </x:c>
      <x:c r="I12" s="144"/>
      <x:c r="J12" s="144"/>
      <x:c r="K12" s="81"/>
      <x:c r="L12" s="81"/>
      <x:c r="M12" s="81"/>
      <x:c r="N12" s="155" t="str">
        <x:f>IF(A12="","",IF(COUNT(E12:F12)&lt;&gt;2,"BASELINE/TARGET MISSING",IF(F12=E12,"CHECK TARGET",IF(NOT(ISNUMBER(G12)),"NOT YET MEASURED",IF(M12="","EVIDENCE MISSING",IF(OR(AND(F12&gt;E12,G12&gt;=F12),AND(F12&lt;E12,G12&lt;=F12)),"TARGET MET - VERIFY","TARGET NOT YET MET"))))))</x:f>
      </x:c>
    </x:row>
    <x:row r="13" ht="42" customHeight="1">
      <x:c r="A13" s="81"/>
      <x:c r="B13" s="81"/>
      <x:c r="C13" s="81"/>
      <x:c r="D13" s="81"/>
      <x:c r="E13" s="158"/>
      <x:c r="F13" s="158"/>
      <x:c r="G13" s="158"/>
      <x:c r="H13" s="163" t="str">
        <x:f>IF(OR(A13="",COUNT(E13:G13)&lt;&gt;3),"",IF(F13=E13,"CHECK TARGET",(G13-E13)/(F13-E13)))</x:f>
      </x:c>
      <x:c r="I13" s="144"/>
      <x:c r="J13" s="144"/>
      <x:c r="K13" s="81"/>
      <x:c r="L13" s="81"/>
      <x:c r="M13" s="81"/>
      <x:c r="N13" s="155" t="str">
        <x:f>IF(A13="","",IF(COUNT(E13:F13)&lt;&gt;2,"BASELINE/TARGET MISSING",IF(F13=E13,"CHECK TARGET",IF(NOT(ISNUMBER(G13)),"NOT YET MEASURED",IF(M13="","EVIDENCE MISSING",IF(OR(AND(F13&gt;E13,G13&gt;=F13),AND(F13&lt;E13,G13&lt;=F13)),"TARGET MET - VERIFY","TARGET NOT YET MET"))))))</x:f>
      </x:c>
    </x:row>
    <x:row r="14" ht="42" customHeight="1">
      <x:c r="A14" s="81"/>
      <x:c r="B14" s="81"/>
      <x:c r="C14" s="81"/>
      <x:c r="D14" s="81"/>
      <x:c r="E14" s="158"/>
      <x:c r="F14" s="158"/>
      <x:c r="G14" s="158"/>
      <x:c r="H14" s="163" t="str">
        <x:f>IF(OR(A14="",COUNT(E14:G14)&lt;&gt;3),"",IF(F14=E14,"CHECK TARGET",(G14-E14)/(F14-E14)))</x:f>
      </x:c>
      <x:c r="I14" s="144"/>
      <x:c r="J14" s="144"/>
      <x:c r="K14" s="81"/>
      <x:c r="L14" s="81"/>
      <x:c r="M14" s="81"/>
      <x:c r="N14" s="155" t="str">
        <x:f>IF(A14="","",IF(COUNT(E14:F14)&lt;&gt;2,"BASELINE/TARGET MISSING",IF(F14=E14,"CHECK TARGET",IF(NOT(ISNUMBER(G14)),"NOT YET MEASURED",IF(M14="","EVIDENCE MISSING",IF(OR(AND(F14&gt;E14,G14&gt;=F14),AND(F14&lt;E14,G14&lt;=F14)),"TARGET MET - VERIFY","TARGET NOT YET MET"))))))</x:f>
      </x:c>
    </x:row>
    <x:row r="15" ht="42" customHeight="1">
      <x:c r="A15" s="81"/>
      <x:c r="B15" s="81"/>
      <x:c r="C15" s="81"/>
      <x:c r="D15" s="81"/>
      <x:c r="E15" s="158"/>
      <x:c r="F15" s="158"/>
      <x:c r="G15" s="158"/>
      <x:c r="H15" s="163" t="str">
        <x:f>IF(OR(A15="",COUNT(E15:G15)&lt;&gt;3),"",IF(F15=E15,"CHECK TARGET",(G15-E15)/(F15-E15)))</x:f>
      </x:c>
      <x:c r="I15" s="144"/>
      <x:c r="J15" s="144"/>
      <x:c r="K15" s="81"/>
      <x:c r="L15" s="81"/>
      <x:c r="M15" s="81"/>
      <x:c r="N15" s="155" t="str">
        <x:f>IF(A15="","",IF(COUNT(E15:F15)&lt;&gt;2,"BASELINE/TARGET MISSING",IF(F15=E15,"CHECK TARGET",IF(NOT(ISNUMBER(G15)),"NOT YET MEASURED",IF(M15="","EVIDENCE MISSING",IF(OR(AND(F15&gt;E15,G15&gt;=F15),AND(F15&lt;E15,G15&lt;=F15)),"TARGET MET - VERIFY","TARGET NOT YET MET"))))))</x:f>
      </x:c>
    </x:row>
    <x:row r="16" ht="42" customHeight="1">
      <x:c r="A16" s="81"/>
      <x:c r="B16" s="81"/>
      <x:c r="C16" s="81"/>
      <x:c r="D16" s="81"/>
      <x:c r="E16" s="158"/>
      <x:c r="F16" s="158"/>
      <x:c r="G16" s="158"/>
      <x:c r="H16" s="163" t="str">
        <x:f>IF(OR(A16="",COUNT(E16:G16)&lt;&gt;3),"",IF(F16=E16,"CHECK TARGET",(G16-E16)/(F16-E16)))</x:f>
      </x:c>
      <x:c r="I16" s="144"/>
      <x:c r="J16" s="144"/>
      <x:c r="K16" s="81"/>
      <x:c r="L16" s="81"/>
      <x:c r="M16" s="81"/>
      <x:c r="N16" s="155" t="str">
        <x:f>IF(A16="","",IF(COUNT(E16:F16)&lt;&gt;2,"BASELINE/TARGET MISSING",IF(F16=E16,"CHECK TARGET",IF(NOT(ISNUMBER(G16)),"NOT YET MEASURED",IF(M16="","EVIDENCE MISSING",IF(OR(AND(F16&gt;E16,G16&gt;=F16),AND(F16&lt;E16,G16&lt;=F16)),"TARGET MET - VERIFY","TARGET NOT YET MET"))))))</x:f>
      </x:c>
    </x:row>
    <x:row r="17" ht="42" customHeight="1">
      <x:c r="A17" s="81"/>
      <x:c r="B17" s="81"/>
      <x:c r="C17" s="81"/>
      <x:c r="D17" s="81"/>
      <x:c r="E17" s="158"/>
      <x:c r="F17" s="158"/>
      <x:c r="G17" s="158"/>
      <x:c r="H17" s="163" t="str">
        <x:f>IF(OR(A17="",COUNT(E17:G17)&lt;&gt;3),"",IF(F17=E17,"CHECK TARGET",(G17-E17)/(F17-E17)))</x:f>
      </x:c>
      <x:c r="I17" s="144"/>
      <x:c r="J17" s="144"/>
      <x:c r="K17" s="81"/>
      <x:c r="L17" s="81"/>
      <x:c r="M17" s="81"/>
      <x:c r="N17" s="155" t="str">
        <x:f>IF(A17="","",IF(COUNT(E17:F17)&lt;&gt;2,"BASELINE/TARGET MISSING",IF(F17=E17,"CHECK TARGET",IF(NOT(ISNUMBER(G17)),"NOT YET MEASURED",IF(M17="","EVIDENCE MISSING",IF(OR(AND(F17&gt;E17,G17&gt;=F17),AND(F17&lt;E17,G17&lt;=F17)),"TARGET MET - VERIFY","TARGET NOT YET MET"))))))</x:f>
      </x:c>
    </x:row>
    <x:row r="18" ht="42" customHeight="1">
      <x:c r="A18" s="81"/>
      <x:c r="B18" s="81"/>
      <x:c r="C18" s="81"/>
      <x:c r="D18" s="81"/>
      <x:c r="E18" s="158"/>
      <x:c r="F18" s="158"/>
      <x:c r="G18" s="158"/>
      <x:c r="H18" s="163" t="str">
        <x:f>IF(OR(A18="",COUNT(E18:G18)&lt;&gt;3),"",IF(F18=E18,"CHECK TARGET",(G18-E18)/(F18-E18)))</x:f>
      </x:c>
      <x:c r="I18" s="144"/>
      <x:c r="J18" s="144"/>
      <x:c r="K18" s="81"/>
      <x:c r="L18" s="81"/>
      <x:c r="M18" s="81"/>
      <x:c r="N18" s="155" t="str">
        <x:f>IF(A18="","",IF(COUNT(E18:F18)&lt;&gt;2,"BASELINE/TARGET MISSING",IF(F18=E18,"CHECK TARGET",IF(NOT(ISNUMBER(G18)),"NOT YET MEASURED",IF(M18="","EVIDENCE MISSING",IF(OR(AND(F18&gt;E18,G18&gt;=F18),AND(F18&lt;E18,G18&lt;=F18)),"TARGET MET - VERIFY","TARGET NOT YET MET"))))))</x:f>
      </x:c>
    </x:row>
    <x:row r="19" ht="42" customHeight="1">
      <x:c r="A19" s="81"/>
      <x:c r="B19" s="81"/>
      <x:c r="C19" s="81"/>
      <x:c r="D19" s="81"/>
      <x:c r="E19" s="158"/>
      <x:c r="F19" s="158"/>
      <x:c r="G19" s="158"/>
      <x:c r="H19" s="163" t="str">
        <x:f>IF(OR(A19="",COUNT(E19:G19)&lt;&gt;3),"",IF(F19=E19,"CHECK TARGET",(G19-E19)/(F19-E19)))</x:f>
      </x:c>
      <x:c r="I19" s="144"/>
      <x:c r="J19" s="144"/>
      <x:c r="K19" s="81"/>
      <x:c r="L19" s="81"/>
      <x:c r="M19" s="81"/>
      <x:c r="N19" s="155" t="str">
        <x:f>IF(A19="","",IF(COUNT(E19:F19)&lt;&gt;2,"BASELINE/TARGET MISSING",IF(F19=E19,"CHECK TARGET",IF(NOT(ISNUMBER(G19)),"NOT YET MEASURED",IF(M19="","EVIDENCE MISSING",IF(OR(AND(F19&gt;E19,G19&gt;=F19),AND(F19&lt;E19,G19&lt;=F19)),"TARGET MET - VERIFY","TARGET NOT YET MET"))))))</x:f>
      </x:c>
    </x:row>
    <x:row r="20" ht="42" customHeight="1">
      <x:c r="A20" s="81"/>
      <x:c r="B20" s="81"/>
      <x:c r="C20" s="81"/>
      <x:c r="D20" s="81"/>
      <x:c r="E20" s="158"/>
      <x:c r="F20" s="158"/>
      <x:c r="G20" s="158"/>
      <x:c r="H20" s="163" t="str">
        <x:f>IF(OR(A20="",COUNT(E20:G20)&lt;&gt;3),"",IF(F20=E20,"CHECK TARGET",(G20-E20)/(F20-E20)))</x:f>
      </x:c>
      <x:c r="I20" s="144"/>
      <x:c r="J20" s="144"/>
      <x:c r="K20" s="81"/>
      <x:c r="L20" s="81"/>
      <x:c r="M20" s="81"/>
      <x:c r="N20" s="155" t="str">
        <x:f>IF(A20="","",IF(COUNT(E20:F20)&lt;&gt;2,"BASELINE/TARGET MISSING",IF(F20=E20,"CHECK TARGET",IF(NOT(ISNUMBER(G20)),"NOT YET MEASURED",IF(M20="","EVIDENCE MISSING",IF(OR(AND(F20&gt;E20,G20&gt;=F20),AND(F20&lt;E20,G20&lt;=F20)),"TARGET MET - VERIFY","TARGET NOT YET MET"))))))</x:f>
      </x:c>
    </x:row>
    <x:row r="21" ht="42" customHeight="1">
      <x:c r="A21" s="81"/>
      <x:c r="B21" s="81"/>
      <x:c r="C21" s="81"/>
      <x:c r="D21" s="81"/>
      <x:c r="E21" s="158"/>
      <x:c r="F21" s="158"/>
      <x:c r="G21" s="158"/>
      <x:c r="H21" s="163" t="str">
        <x:f>IF(OR(A21="",COUNT(E21:G21)&lt;&gt;3),"",IF(F21=E21,"CHECK TARGET",(G21-E21)/(F21-E21)))</x:f>
      </x:c>
      <x:c r="I21" s="144"/>
      <x:c r="J21" s="144"/>
      <x:c r="K21" s="81"/>
      <x:c r="L21" s="81"/>
      <x:c r="M21" s="81"/>
      <x:c r="N21" s="155" t="str">
        <x:f>IF(A21="","",IF(COUNT(E21:F21)&lt;&gt;2,"BASELINE/TARGET MISSING",IF(F21=E21,"CHECK TARGET",IF(NOT(ISNUMBER(G21)),"NOT YET MEASURED",IF(M21="","EVIDENCE MISSING",IF(OR(AND(F21&gt;E21,G21&gt;=F21),AND(F21&lt;E21,G21&lt;=F21)),"TARGET MET - VERIFY","TARGET NOT YET MET"))))))</x:f>
      </x:c>
    </x:row>
    <x:row r="22" ht="42" customHeight="1">
      <x:c r="A22" s="81"/>
      <x:c r="B22" s="81"/>
      <x:c r="C22" s="81"/>
      <x:c r="D22" s="81"/>
      <x:c r="E22" s="158"/>
      <x:c r="F22" s="158"/>
      <x:c r="G22" s="158"/>
      <x:c r="H22" s="163" t="str">
        <x:f>IF(OR(A22="",COUNT(E22:G22)&lt;&gt;3),"",IF(F22=E22,"CHECK TARGET",(G22-E22)/(F22-E22)))</x:f>
      </x:c>
      <x:c r="I22" s="144"/>
      <x:c r="J22" s="144"/>
      <x:c r="K22" s="81"/>
      <x:c r="L22" s="81"/>
      <x:c r="M22" s="81"/>
      <x:c r="N22" s="155" t="str">
        <x:f>IF(A22="","",IF(COUNT(E22:F22)&lt;&gt;2,"BASELINE/TARGET MISSING",IF(F22=E22,"CHECK TARGET",IF(NOT(ISNUMBER(G22)),"NOT YET MEASURED",IF(M22="","EVIDENCE MISSING",IF(OR(AND(F22&gt;E22,G22&gt;=F22),AND(F22&lt;E22,G22&lt;=F22)),"TARGET MET - VERIFY","TARGET NOT YET MET"))))))</x:f>
      </x:c>
    </x:row>
    <x:row r="23" ht="42" customHeight="1">
      <x:c r="A23" s="81"/>
      <x:c r="B23" s="81"/>
      <x:c r="C23" s="81"/>
      <x:c r="D23" s="81"/>
      <x:c r="E23" s="158"/>
      <x:c r="F23" s="158"/>
      <x:c r="G23" s="158"/>
      <x:c r="H23" s="163" t="str">
        <x:f>IF(OR(A23="",COUNT(E23:G23)&lt;&gt;3),"",IF(F23=E23,"CHECK TARGET",(G23-E23)/(F23-E23)))</x:f>
      </x:c>
      <x:c r="I23" s="144"/>
      <x:c r="J23" s="144"/>
      <x:c r="K23" s="81"/>
      <x:c r="L23" s="81"/>
      <x:c r="M23" s="81"/>
      <x:c r="N23" s="155" t="str">
        <x:f>IF(A23="","",IF(COUNT(E23:F23)&lt;&gt;2,"BASELINE/TARGET MISSING",IF(F23=E23,"CHECK TARGET",IF(NOT(ISNUMBER(G23)),"NOT YET MEASURED",IF(M23="","EVIDENCE MISSING",IF(OR(AND(F23&gt;E23,G23&gt;=F23),AND(F23&lt;E23,G23&lt;=F23)),"TARGET MET - VERIFY","TARGET NOT YET MET"))))))</x:f>
      </x:c>
    </x:row>
    <x:row r="24" ht="42" customHeight="1">
      <x:c r="A24" s="81"/>
      <x:c r="B24" s="81"/>
      <x:c r="C24" s="81"/>
      <x:c r="D24" s="81"/>
      <x:c r="E24" s="158"/>
      <x:c r="F24" s="158"/>
      <x:c r="G24" s="158"/>
      <x:c r="H24" s="163" t="str">
        <x:f>IF(OR(A24="",COUNT(E24:G24)&lt;&gt;3),"",IF(F24=E24,"CHECK TARGET",(G24-E24)/(F24-E24)))</x:f>
      </x:c>
      <x:c r="I24" s="144"/>
      <x:c r="J24" s="144"/>
      <x:c r="K24" s="81"/>
      <x:c r="L24" s="81"/>
      <x:c r="M24" s="81"/>
      <x:c r="N24" s="155" t="str">
        <x:f>IF(A24="","",IF(COUNT(E24:F24)&lt;&gt;2,"BASELINE/TARGET MISSING",IF(F24=E24,"CHECK TARGET",IF(NOT(ISNUMBER(G24)),"NOT YET MEASURED",IF(M24="","EVIDENCE MISSING",IF(OR(AND(F24&gt;E24,G24&gt;=F24),AND(F24&lt;E24,G24&lt;=F24)),"TARGET MET - VERIFY","TARGET NOT YET MET"))))))</x:f>
      </x:c>
    </x:row>
    <x:row r="25" ht="42" customHeight="1">
      <x:c r="A25" s="81"/>
      <x:c r="B25" s="81"/>
      <x:c r="C25" s="81"/>
      <x:c r="D25" s="81"/>
      <x:c r="E25" s="158"/>
      <x:c r="F25" s="158"/>
      <x:c r="G25" s="158"/>
      <x:c r="H25" s="163" t="str">
        <x:f>IF(OR(A25="",COUNT(E25:G25)&lt;&gt;3),"",IF(F25=E25,"CHECK TARGET",(G25-E25)/(F25-E25)))</x:f>
      </x:c>
      <x:c r="I25" s="144"/>
      <x:c r="J25" s="144"/>
      <x:c r="K25" s="81"/>
      <x:c r="L25" s="81"/>
      <x:c r="M25" s="81"/>
      <x:c r="N25" s="155" t="str">
        <x:f>IF(A25="","",IF(COUNT(E25:F25)&lt;&gt;2,"BASELINE/TARGET MISSING",IF(F25=E25,"CHECK TARGET",IF(NOT(ISNUMBER(G25)),"NOT YET MEASURED",IF(M25="","EVIDENCE MISSING",IF(OR(AND(F25&gt;E25,G25&gt;=F25),AND(F25&lt;E25,G25&lt;=F25)),"TARGET MET - VERIFY","TARGET NOT YET MET"))))))</x:f>
      </x:c>
    </x:row>
    <x:row r="26" ht="42" customHeight="1">
      <x:c r="A26" s="81"/>
      <x:c r="B26" s="81"/>
      <x:c r="C26" s="81"/>
      <x:c r="D26" s="81"/>
      <x:c r="E26" s="158"/>
      <x:c r="F26" s="158"/>
      <x:c r="G26" s="158"/>
      <x:c r="H26" s="163" t="str">
        <x:f>IF(OR(A26="",COUNT(E26:G26)&lt;&gt;3),"",IF(F26=E26,"CHECK TARGET",(G26-E26)/(F26-E26)))</x:f>
      </x:c>
      <x:c r="I26" s="144"/>
      <x:c r="J26" s="144"/>
      <x:c r="K26" s="81"/>
      <x:c r="L26" s="81"/>
      <x:c r="M26" s="81"/>
      <x:c r="N26" s="155" t="str">
        <x:f>IF(A26="","",IF(COUNT(E26:F26)&lt;&gt;2,"BASELINE/TARGET MISSING",IF(F26=E26,"CHECK TARGET",IF(NOT(ISNUMBER(G26)),"NOT YET MEASURED",IF(M26="","EVIDENCE MISSING",IF(OR(AND(F26&gt;E26,G26&gt;=F26),AND(F26&lt;E26,G26&lt;=F26)),"TARGET MET - VERIFY","TARGET NOT YET MET"))))))</x:f>
      </x:c>
    </x:row>
    <x:row r="27" ht="42" customHeight="1">
      <x:c r="A27" s="81"/>
      <x:c r="B27" s="81"/>
      <x:c r="C27" s="81"/>
      <x:c r="D27" s="81"/>
      <x:c r="E27" s="158"/>
      <x:c r="F27" s="158"/>
      <x:c r="G27" s="158"/>
      <x:c r="H27" s="163" t="str">
        <x:f>IF(OR(A27="",COUNT(E27:G27)&lt;&gt;3),"",IF(F27=E27,"CHECK TARGET",(G27-E27)/(F27-E27)))</x:f>
      </x:c>
      <x:c r="I27" s="144"/>
      <x:c r="J27" s="144"/>
      <x:c r="K27" s="81"/>
      <x:c r="L27" s="81"/>
      <x:c r="M27" s="81"/>
      <x:c r="N27" s="155" t="str">
        <x:f>IF(A27="","",IF(COUNT(E27:F27)&lt;&gt;2,"BASELINE/TARGET MISSING",IF(F27=E27,"CHECK TARGET",IF(NOT(ISNUMBER(G27)),"NOT YET MEASURED",IF(M27="","EVIDENCE MISSING",IF(OR(AND(F27&gt;E27,G27&gt;=F27),AND(F27&lt;E27,G27&lt;=F27)),"TARGET MET - VERIFY","TARGET NOT YET MET"))))))</x:f>
      </x:c>
    </x:row>
    <x:row r="28" ht="42" customHeight="1">
      <x:c r="A28" s="81"/>
      <x:c r="B28" s="81"/>
      <x:c r="C28" s="81"/>
      <x:c r="D28" s="81"/>
      <x:c r="E28" s="158"/>
      <x:c r="F28" s="158"/>
      <x:c r="G28" s="158"/>
      <x:c r="H28" s="163" t="str">
        <x:f>IF(OR(A28="",COUNT(E28:G28)&lt;&gt;3),"",IF(F28=E28,"CHECK TARGET",(G28-E28)/(F28-E28)))</x:f>
      </x:c>
      <x:c r="I28" s="144"/>
      <x:c r="J28" s="144"/>
      <x:c r="K28" s="81"/>
      <x:c r="L28" s="81"/>
      <x:c r="M28" s="81"/>
      <x:c r="N28" s="155" t="str">
        <x:f>IF(A28="","",IF(COUNT(E28:F28)&lt;&gt;2,"BASELINE/TARGET MISSING",IF(F28=E28,"CHECK TARGET",IF(NOT(ISNUMBER(G28)),"NOT YET MEASURED",IF(M28="","EVIDENCE MISSING",IF(OR(AND(F28&gt;E28,G28&gt;=F28),AND(F28&lt;E28,G28&lt;=F28)),"TARGET MET - VERIFY","TARGET NOT YET MET"))))))</x:f>
      </x:c>
    </x:row>
    <x:row r="29" ht="42" customHeight="1">
      <x:c r="A29" s="81"/>
      <x:c r="B29" s="81"/>
      <x:c r="C29" s="81"/>
      <x:c r="D29" s="81"/>
      <x:c r="E29" s="158"/>
      <x:c r="F29" s="158"/>
      <x:c r="G29" s="158"/>
      <x:c r="H29" s="163" t="str">
        <x:f>IF(OR(A29="",COUNT(E29:G29)&lt;&gt;3),"",IF(F29=E29,"CHECK TARGET",(G29-E29)/(F29-E29)))</x:f>
      </x:c>
      <x:c r="I29" s="144"/>
      <x:c r="J29" s="144"/>
      <x:c r="K29" s="81"/>
      <x:c r="L29" s="81"/>
      <x:c r="M29" s="81"/>
      <x:c r="N29" s="155" t="str">
        <x:f>IF(A29="","",IF(COUNT(E29:F29)&lt;&gt;2,"BASELINE/TARGET MISSING",IF(F29=E29,"CHECK TARGET",IF(NOT(ISNUMBER(G29)),"NOT YET MEASURED",IF(M29="","EVIDENCE MISSING",IF(OR(AND(F29&gt;E29,G29&gt;=F29),AND(F29&lt;E29,G29&lt;=F29)),"TARGET MET - VERIFY","TARGET NOT YET MET"))))))</x:f>
      </x:c>
    </x:row>
    <x:row r="30" ht="42" customHeight="1">
      <x:c r="A30" s="81"/>
      <x:c r="B30" s="81"/>
      <x:c r="C30" s="81"/>
      <x:c r="D30" s="81"/>
      <x:c r="E30" s="158"/>
      <x:c r="F30" s="158"/>
      <x:c r="G30" s="158"/>
      <x:c r="H30" s="163" t="str">
        <x:f>IF(OR(A30="",COUNT(E30:G30)&lt;&gt;3),"",IF(F30=E30,"CHECK TARGET",(G30-E30)/(F30-E30)))</x:f>
      </x:c>
      <x:c r="I30" s="144"/>
      <x:c r="J30" s="144"/>
      <x:c r="K30" s="81"/>
      <x:c r="L30" s="81"/>
      <x:c r="M30" s="81"/>
      <x:c r="N30" s="155" t="str">
        <x:f>IF(A30="","",IF(COUNT(E30:F30)&lt;&gt;2,"BASELINE/TARGET MISSING",IF(F30=E30,"CHECK TARGET",IF(NOT(ISNUMBER(G30)),"NOT YET MEASURED",IF(M30="","EVIDENCE MISSING",IF(OR(AND(F30&gt;E30,G30&gt;=F30),AND(F30&lt;E30,G30&lt;=F30)),"TARGET MET - VERIFY","TARGET NOT YET MET"))))))</x:f>
      </x:c>
    </x:row>
    <x:row r="31" ht="42" customHeight="1">
      <x:c r="A31" s="81"/>
      <x:c r="B31" s="81"/>
      <x:c r="C31" s="81"/>
      <x:c r="D31" s="81"/>
      <x:c r="E31" s="158"/>
      <x:c r="F31" s="158"/>
      <x:c r="G31" s="158"/>
      <x:c r="H31" s="163" t="str">
        <x:f>IF(OR(A31="",COUNT(E31:G31)&lt;&gt;3),"",IF(F31=E31,"CHECK TARGET",(G31-E31)/(F31-E31)))</x:f>
      </x:c>
      <x:c r="I31" s="144"/>
      <x:c r="J31" s="144"/>
      <x:c r="K31" s="81"/>
      <x:c r="L31" s="81"/>
      <x:c r="M31" s="81"/>
      <x:c r="N31" s="155" t="str">
        <x:f>IF(A31="","",IF(COUNT(E31:F31)&lt;&gt;2,"BASELINE/TARGET MISSING",IF(F31=E31,"CHECK TARGET",IF(NOT(ISNUMBER(G31)),"NOT YET MEASURED",IF(M31="","EVIDENCE MISSING",IF(OR(AND(F31&gt;E31,G31&gt;=F31),AND(F31&lt;E31,G31&lt;=F31)),"TARGET MET - VERIFY","TARGET NOT YET MET"))))))</x:f>
      </x:c>
    </x:row>
    <x:row r="32" ht="42" customHeight="1">
      <x:c r="A32" s="81"/>
      <x:c r="B32" s="81"/>
      <x:c r="C32" s="81"/>
      <x:c r="D32" s="81"/>
      <x:c r="E32" s="158"/>
      <x:c r="F32" s="158"/>
      <x:c r="G32" s="158"/>
      <x:c r="H32" s="163" t="str">
        <x:f>IF(OR(A32="",COUNT(E32:G32)&lt;&gt;3),"",IF(F32=E32,"CHECK TARGET",(G32-E32)/(F32-E32)))</x:f>
      </x:c>
      <x:c r="I32" s="144"/>
      <x:c r="J32" s="144"/>
      <x:c r="K32" s="81"/>
      <x:c r="L32" s="81"/>
      <x:c r="M32" s="81"/>
      <x:c r="N32" s="155" t="str">
        <x:f>IF(A32="","",IF(COUNT(E32:F32)&lt;&gt;2,"BASELINE/TARGET MISSING",IF(F32=E32,"CHECK TARGET",IF(NOT(ISNUMBER(G32)),"NOT YET MEASURED",IF(M32="","EVIDENCE MISSING",IF(OR(AND(F32&gt;E32,G32&gt;=F32),AND(F32&lt;E32,G32&lt;=F32)),"TARGET MET - VERIFY","TARGET NOT YET MET"))))))</x:f>
      </x:c>
    </x:row>
    <x:row r="33" ht="42" customHeight="1">
      <x:c r="A33" s="81"/>
      <x:c r="B33" s="81"/>
      <x:c r="C33" s="81"/>
      <x:c r="D33" s="81"/>
      <x:c r="E33" s="158"/>
      <x:c r="F33" s="158"/>
      <x:c r="G33" s="158"/>
      <x:c r="H33" s="163" t="str">
        <x:f>IF(OR(A33="",COUNT(E33:G33)&lt;&gt;3),"",IF(F33=E33,"CHECK TARGET",(G33-E33)/(F33-E33)))</x:f>
      </x:c>
      <x:c r="I33" s="144"/>
      <x:c r="J33" s="144"/>
      <x:c r="K33" s="81"/>
      <x:c r="L33" s="81"/>
      <x:c r="M33" s="81"/>
      <x:c r="N33" s="155" t="str">
        <x:f>IF(A33="","",IF(COUNT(E33:F33)&lt;&gt;2,"BASELINE/TARGET MISSING",IF(F33=E33,"CHECK TARGET",IF(NOT(ISNUMBER(G33)),"NOT YET MEASURED",IF(M33="","EVIDENCE MISSING",IF(OR(AND(F33&gt;E33,G33&gt;=F33),AND(F33&lt;E33,G33&lt;=F33)),"TARGET MET - VERIFY","TARGET NOT YET MET"))))))</x:f>
      </x:c>
    </x:row>
    <x:row r="34" ht="42" customHeight="1">
      <x:c r="A34" s="81"/>
      <x:c r="B34" s="81"/>
      <x:c r="C34" s="81"/>
      <x:c r="D34" s="81"/>
      <x:c r="E34" s="158"/>
      <x:c r="F34" s="158"/>
      <x:c r="G34" s="158"/>
      <x:c r="H34" s="163" t="str">
        <x:f>IF(OR(A34="",COUNT(E34:G34)&lt;&gt;3),"",IF(F34=E34,"CHECK TARGET",(G34-E34)/(F34-E34)))</x:f>
      </x:c>
      <x:c r="I34" s="144"/>
      <x:c r="J34" s="144"/>
      <x:c r="K34" s="81"/>
      <x:c r="L34" s="81"/>
      <x:c r="M34" s="81"/>
      <x:c r="N34" s="155" t="str">
        <x:f>IF(A34="","",IF(COUNT(E34:F34)&lt;&gt;2,"BASELINE/TARGET MISSING",IF(F34=E34,"CHECK TARGET",IF(NOT(ISNUMBER(G34)),"NOT YET MEASURED",IF(M34="","EVIDENCE MISSING",IF(OR(AND(F34&gt;E34,G34&gt;=F34),AND(F34&lt;E34,G34&lt;=F34)),"TARGET MET - VERIFY","TARGET NOT YET MET"))))))</x:f>
      </x:c>
    </x:row>
    <x:row r="35" ht="42" customHeight="1">
      <x:c r="A35" s="81"/>
      <x:c r="B35" s="81"/>
      <x:c r="C35" s="81"/>
      <x:c r="D35" s="81"/>
      <x:c r="E35" s="158"/>
      <x:c r="F35" s="158"/>
      <x:c r="G35" s="158"/>
      <x:c r="H35" s="163" t="str">
        <x:f>IF(OR(A35="",COUNT(E35:G35)&lt;&gt;3),"",IF(F35=E35,"CHECK TARGET",(G35-E35)/(F35-E35)))</x:f>
      </x:c>
      <x:c r="I35" s="144"/>
      <x:c r="J35" s="144"/>
      <x:c r="K35" s="81"/>
      <x:c r="L35" s="81"/>
      <x:c r="M35" s="81"/>
      <x:c r="N35" s="155" t="str">
        <x:f>IF(A35="","",IF(COUNT(E35:F35)&lt;&gt;2,"BASELINE/TARGET MISSING",IF(F35=E35,"CHECK TARGET",IF(NOT(ISNUMBER(G35)),"NOT YET MEASURED",IF(M35="","EVIDENCE MISSING",IF(OR(AND(F35&gt;E35,G35&gt;=F35),AND(F35&lt;E35,G35&lt;=F35)),"TARGET MET - VERIFY","TARGET NOT YET MET"))))))</x:f>
      </x:c>
    </x:row>
    <x:row r="36" ht="42" customHeight="1">
      <x:c r="A36" s="81"/>
      <x:c r="B36" s="81"/>
      <x:c r="C36" s="81"/>
      <x:c r="D36" s="81"/>
      <x:c r="E36" s="158"/>
      <x:c r="F36" s="158"/>
      <x:c r="G36" s="158"/>
      <x:c r="H36" s="163" t="str">
        <x:f>IF(OR(A36="",COUNT(E36:G36)&lt;&gt;3),"",IF(F36=E36,"CHECK TARGET",(G36-E36)/(F36-E36)))</x:f>
      </x:c>
      <x:c r="I36" s="144"/>
      <x:c r="J36" s="144"/>
      <x:c r="K36" s="81"/>
      <x:c r="L36" s="81"/>
      <x:c r="M36" s="81"/>
      <x:c r="N36" s="155" t="str">
        <x:f>IF(A36="","",IF(COUNT(E36:F36)&lt;&gt;2,"BASELINE/TARGET MISSING",IF(F36=E36,"CHECK TARGET",IF(NOT(ISNUMBER(G36)),"NOT YET MEASURED",IF(M36="","EVIDENCE MISSING",IF(OR(AND(F36&gt;E36,G36&gt;=F36),AND(F36&lt;E36,G36&lt;=F36)),"TARGET MET - VERIFY","TARGET NOT YET MET"))))))</x:f>
      </x:c>
    </x:row>
    <x:row r="37" ht="42" customHeight="1">
      <x:c r="A37" s="81"/>
      <x:c r="B37" s="81"/>
      <x:c r="C37" s="81"/>
      <x:c r="D37" s="81"/>
      <x:c r="E37" s="158"/>
      <x:c r="F37" s="158"/>
      <x:c r="G37" s="158"/>
      <x:c r="H37" s="163" t="str">
        <x:f>IF(OR(A37="",COUNT(E37:G37)&lt;&gt;3),"",IF(F37=E37,"CHECK TARGET",(G37-E37)/(F37-E37)))</x:f>
      </x:c>
      <x:c r="I37" s="144"/>
      <x:c r="J37" s="144"/>
      <x:c r="K37" s="81"/>
      <x:c r="L37" s="81"/>
      <x:c r="M37" s="81"/>
      <x:c r="N37" s="155" t="str">
        <x:f>IF(A37="","",IF(COUNT(E37:F37)&lt;&gt;2,"BASELINE/TARGET MISSING",IF(F37=E37,"CHECK TARGET",IF(NOT(ISNUMBER(G37)),"NOT YET MEASURED",IF(M37="","EVIDENCE MISSING",IF(OR(AND(F37&gt;E37,G37&gt;=F37),AND(F37&lt;E37,G37&lt;=F37)),"TARGET MET - VERIFY","TARGET NOT YET MET"))))))</x:f>
      </x:c>
    </x:row>
    <x:row r="38" ht="42" customHeight="1">
      <x:c r="A38" s="81"/>
      <x:c r="B38" s="81"/>
      <x:c r="C38" s="81"/>
      <x:c r="D38" s="81"/>
      <x:c r="E38" s="158"/>
      <x:c r="F38" s="158"/>
      <x:c r="G38" s="158"/>
      <x:c r="H38" s="163" t="str">
        <x:f>IF(OR(A38="",COUNT(E38:G38)&lt;&gt;3),"",IF(F38=E38,"CHECK TARGET",(G38-E38)/(F38-E38)))</x:f>
      </x:c>
      <x:c r="I38" s="144"/>
      <x:c r="J38" s="144"/>
      <x:c r="K38" s="81"/>
      <x:c r="L38" s="81"/>
      <x:c r="M38" s="81"/>
      <x:c r="N38" s="155" t="str">
        <x:f>IF(A38="","",IF(COUNT(E38:F38)&lt;&gt;2,"BASELINE/TARGET MISSING",IF(F38=E38,"CHECK TARGET",IF(NOT(ISNUMBER(G38)),"NOT YET MEASURED",IF(M38="","EVIDENCE MISSING",IF(OR(AND(F38&gt;E38,G38&gt;=F38),AND(F38&lt;E38,G38&lt;=F38)),"TARGET MET - VERIFY","TARGET NOT YET MET"))))))</x:f>
      </x:c>
    </x:row>
    <x:row r="39" ht="42" customHeight="1">
      <x:c r="A39" s="81"/>
      <x:c r="B39" s="81"/>
      <x:c r="C39" s="81"/>
      <x:c r="D39" s="81"/>
      <x:c r="E39" s="158"/>
      <x:c r="F39" s="158"/>
      <x:c r="G39" s="158"/>
      <x:c r="H39" s="163" t="str">
        <x:f>IF(OR(A39="",COUNT(E39:G39)&lt;&gt;3),"",IF(F39=E39,"CHECK TARGET",(G39-E39)/(F39-E39)))</x:f>
      </x:c>
      <x:c r="I39" s="144"/>
      <x:c r="J39" s="144"/>
      <x:c r="K39" s="81"/>
      <x:c r="L39" s="81"/>
      <x:c r="M39" s="81"/>
      <x:c r="N39" s="155" t="str">
        <x:f>IF(A39="","",IF(COUNT(E39:F39)&lt;&gt;2,"BASELINE/TARGET MISSING",IF(F39=E39,"CHECK TARGET",IF(NOT(ISNUMBER(G39)),"NOT YET MEASURED",IF(M39="","EVIDENCE MISSING",IF(OR(AND(F39&gt;E39,G39&gt;=F39),AND(F39&lt;E39,G39&lt;=F39)),"TARGET MET - VERIFY","TARGET NOT YET MET"))))))</x:f>
      </x:c>
    </x:row>
    <x:row r="40" ht="42" customHeight="1">
      <x:c r="A40" s="81"/>
      <x:c r="B40" s="81"/>
      <x:c r="C40" s="81"/>
      <x:c r="D40" s="81"/>
      <x:c r="E40" s="158"/>
      <x:c r="F40" s="158"/>
      <x:c r="G40" s="158"/>
      <x:c r="H40" s="163" t="str">
        <x:f>IF(OR(A40="",COUNT(E40:G40)&lt;&gt;3),"",IF(F40=E40,"CHECK TARGET",(G40-E40)/(F40-E40)))</x:f>
      </x:c>
      <x:c r="I40" s="144"/>
      <x:c r="J40" s="144"/>
      <x:c r="K40" s="81"/>
      <x:c r="L40" s="81"/>
      <x:c r="M40" s="81"/>
      <x:c r="N40" s="155" t="str">
        <x:f>IF(A40="","",IF(COUNT(E40:F40)&lt;&gt;2,"BASELINE/TARGET MISSING",IF(F40=E40,"CHECK TARGET",IF(NOT(ISNUMBER(G40)),"NOT YET MEASURED",IF(M40="","EVIDENCE MISSING",IF(OR(AND(F40&gt;E40,G40&gt;=F40),AND(F40&lt;E40,G40&lt;=F40)),"TARGET MET - VERIFY","TARGET NOT YET MET"))))))</x:f>
      </x:c>
    </x:row>
    <x:row r="41" ht="42" customHeight="1">
      <x:c r="A41" s="81"/>
      <x:c r="B41" s="81"/>
      <x:c r="C41" s="81"/>
      <x:c r="D41" s="81"/>
      <x:c r="E41" s="158"/>
      <x:c r="F41" s="158"/>
      <x:c r="G41" s="158"/>
      <x:c r="H41" s="163" t="str">
        <x:f>IF(OR(A41="",COUNT(E41:G41)&lt;&gt;3),"",IF(F41=E41,"CHECK TARGET",(G41-E41)/(F41-E41)))</x:f>
      </x:c>
      <x:c r="I41" s="144"/>
      <x:c r="J41" s="144"/>
      <x:c r="K41" s="81"/>
      <x:c r="L41" s="81"/>
      <x:c r="M41" s="81"/>
      <x:c r="N41" s="155" t="str">
        <x:f>IF(A41="","",IF(COUNT(E41:F41)&lt;&gt;2,"BASELINE/TARGET MISSING",IF(F41=E41,"CHECK TARGET",IF(NOT(ISNUMBER(G41)),"NOT YET MEASURED",IF(M41="","EVIDENCE MISSING",IF(OR(AND(F41&gt;E41,G41&gt;=F41),AND(F41&lt;E41,G41&lt;=F41)),"TARGET MET - VERIFY","TARGET NOT YET MET"))))))</x:f>
      </x:c>
    </x:row>
    <x:row r="42" ht="42" customHeight="1">
      <x:c r="A42" s="81"/>
      <x:c r="B42" s="81"/>
      <x:c r="C42" s="81"/>
      <x:c r="D42" s="81"/>
      <x:c r="E42" s="158"/>
      <x:c r="F42" s="158"/>
      <x:c r="G42" s="158"/>
      <x:c r="H42" s="163" t="str">
        <x:f>IF(OR(A42="",COUNT(E42:G42)&lt;&gt;3),"",IF(F42=E42,"CHECK TARGET",(G42-E42)/(F42-E42)))</x:f>
      </x:c>
      <x:c r="I42" s="144"/>
      <x:c r="J42" s="144"/>
      <x:c r="K42" s="81"/>
      <x:c r="L42" s="81"/>
      <x:c r="M42" s="81"/>
      <x:c r="N42" s="155" t="str">
        <x:f>IF(A42="","",IF(COUNT(E42:F42)&lt;&gt;2,"BASELINE/TARGET MISSING",IF(F42=E42,"CHECK TARGET",IF(NOT(ISNUMBER(G42)),"NOT YET MEASURED",IF(M42="","EVIDENCE MISSING",IF(OR(AND(F42&gt;E42,G42&gt;=F42),AND(F42&lt;E42,G42&lt;=F42)),"TARGET MET - VERIFY","TARGET NOT YET MET"))))))</x:f>
      </x:c>
    </x:row>
    <x:row r="43" ht="42" customHeight="1">
      <x:c r="A43" s="81"/>
      <x:c r="B43" s="81"/>
      <x:c r="C43" s="81"/>
      <x:c r="D43" s="81"/>
      <x:c r="E43" s="158"/>
      <x:c r="F43" s="158"/>
      <x:c r="G43" s="158"/>
      <x:c r="H43" s="163" t="str">
        <x:f>IF(OR(A43="",COUNT(E43:G43)&lt;&gt;3),"",IF(F43=E43,"CHECK TARGET",(G43-E43)/(F43-E43)))</x:f>
      </x:c>
      <x:c r="I43" s="144"/>
      <x:c r="J43" s="144"/>
      <x:c r="K43" s="81"/>
      <x:c r="L43" s="81"/>
      <x:c r="M43" s="81"/>
      <x:c r="N43" s="155" t="str">
        <x:f>IF(A43="","",IF(COUNT(E43:F43)&lt;&gt;2,"BASELINE/TARGET MISSING",IF(F43=E43,"CHECK TARGET",IF(NOT(ISNUMBER(G43)),"NOT YET MEASURED",IF(M43="","EVIDENCE MISSING",IF(OR(AND(F43&gt;E43,G43&gt;=F43),AND(F43&lt;E43,G43&lt;=F43)),"TARGET MET - VERIFY","TARGET NOT YET MET"))))))</x:f>
      </x:c>
    </x:row>
    <x:row r="44" ht="42" customHeight="1">
      <x:c r="A44" s="81"/>
      <x:c r="B44" s="81"/>
      <x:c r="C44" s="81"/>
      <x:c r="D44" s="81"/>
      <x:c r="E44" s="158"/>
      <x:c r="F44" s="158"/>
      <x:c r="G44" s="158"/>
      <x:c r="H44" s="163" t="str">
        <x:f>IF(OR(A44="",COUNT(E44:G44)&lt;&gt;3),"",IF(F44=E44,"CHECK TARGET",(G44-E44)/(F44-E44)))</x:f>
      </x:c>
      <x:c r="I44" s="144"/>
      <x:c r="J44" s="144"/>
      <x:c r="K44" s="81"/>
      <x:c r="L44" s="81"/>
      <x:c r="M44" s="81"/>
      <x:c r="N44" s="155" t="str">
        <x:f>IF(A44="","",IF(COUNT(E44:F44)&lt;&gt;2,"BASELINE/TARGET MISSING",IF(F44=E44,"CHECK TARGET",IF(NOT(ISNUMBER(G44)),"NOT YET MEASURED",IF(M44="","EVIDENCE MISSING",IF(OR(AND(F44&gt;E44,G44&gt;=F44),AND(F44&lt;E44,G44&lt;=F44)),"TARGET MET - VERIFY","TARGET NOT YET MET"))))))</x:f>
      </x:c>
    </x:row>
    <x:row r="45" ht="42" customHeight="1">
      <x:c r="A45" s="81"/>
      <x:c r="B45" s="81"/>
      <x:c r="C45" s="81"/>
      <x:c r="D45" s="81"/>
      <x:c r="E45" s="158"/>
      <x:c r="F45" s="158"/>
      <x:c r="G45" s="158"/>
      <x:c r="H45" s="163" t="str">
        <x:f>IF(OR(A45="",COUNT(E45:G45)&lt;&gt;3),"",IF(F45=E45,"CHECK TARGET",(G45-E45)/(F45-E45)))</x:f>
      </x:c>
      <x:c r="I45" s="144"/>
      <x:c r="J45" s="144"/>
      <x:c r="K45" s="81"/>
      <x:c r="L45" s="81"/>
      <x:c r="M45" s="81"/>
      <x:c r="N45" s="155" t="str">
        <x:f>IF(A45="","",IF(COUNT(E45:F45)&lt;&gt;2,"BASELINE/TARGET MISSING",IF(F45=E45,"CHECK TARGET",IF(NOT(ISNUMBER(G45)),"NOT YET MEASURED",IF(M45="","EVIDENCE MISSING",IF(OR(AND(F45&gt;E45,G45&gt;=F45),AND(F45&lt;E45,G45&lt;=F45)),"TARGET MET - VERIFY","TARGET NOT YET MET"))))))</x:f>
      </x:c>
    </x:row>
    <x:row r="46" ht="42" customHeight="1">
      <x:c r="A46" s="81"/>
      <x:c r="B46" s="81"/>
      <x:c r="C46" s="81"/>
      <x:c r="D46" s="81"/>
      <x:c r="E46" s="158"/>
      <x:c r="F46" s="158"/>
      <x:c r="G46" s="158"/>
      <x:c r="H46" s="163" t="str">
        <x:f>IF(OR(A46="",COUNT(E46:G46)&lt;&gt;3),"",IF(F46=E46,"CHECK TARGET",(G46-E46)/(F46-E46)))</x:f>
      </x:c>
      <x:c r="I46" s="144"/>
      <x:c r="J46" s="144"/>
      <x:c r="K46" s="81"/>
      <x:c r="L46" s="81"/>
      <x:c r="M46" s="81"/>
      <x:c r="N46" s="155" t="str">
        <x:f>IF(A46="","",IF(COUNT(E46:F46)&lt;&gt;2,"BASELINE/TARGET MISSING",IF(F46=E46,"CHECK TARGET",IF(NOT(ISNUMBER(G46)),"NOT YET MEASURED",IF(M46="","EVIDENCE MISSING",IF(OR(AND(F46&gt;E46,G46&gt;=F46),AND(F46&lt;E46,G46&lt;=F46)),"TARGET MET - VERIFY","TARGET NOT YET MET"))))))</x:f>
      </x:c>
    </x:row>
    <x:row r="47" ht="42" customHeight="1">
      <x:c r="A47" s="81"/>
      <x:c r="B47" s="81"/>
      <x:c r="C47" s="81"/>
      <x:c r="D47" s="81"/>
      <x:c r="E47" s="158"/>
      <x:c r="F47" s="158"/>
      <x:c r="G47" s="158"/>
      <x:c r="H47" s="163" t="str">
        <x:f>IF(OR(A47="",COUNT(E47:G47)&lt;&gt;3),"",IF(F47=E47,"CHECK TARGET",(G47-E47)/(F47-E47)))</x:f>
      </x:c>
      <x:c r="I47" s="144"/>
      <x:c r="J47" s="144"/>
      <x:c r="K47" s="81"/>
      <x:c r="L47" s="81"/>
      <x:c r="M47" s="81"/>
      <x:c r="N47" s="155" t="str">
        <x:f>IF(A47="","",IF(COUNT(E47:F47)&lt;&gt;2,"BASELINE/TARGET MISSING",IF(F47=E47,"CHECK TARGET",IF(NOT(ISNUMBER(G47)),"NOT YET MEASURED",IF(M47="","EVIDENCE MISSING",IF(OR(AND(F47&gt;E47,G47&gt;=F47),AND(F47&lt;E47,G47&lt;=F47)),"TARGET MET - VERIFY","TARGET NOT YET MET"))))))</x:f>
      </x:c>
    </x:row>
    <x:row r="48" ht="42" customHeight="1">
      <x:c r="A48" s="81"/>
      <x:c r="B48" s="81"/>
      <x:c r="C48" s="81"/>
      <x:c r="D48" s="81"/>
      <x:c r="E48" s="158"/>
      <x:c r="F48" s="158"/>
      <x:c r="G48" s="158"/>
      <x:c r="H48" s="163" t="str">
        <x:f>IF(OR(A48="",COUNT(E48:G48)&lt;&gt;3),"",IF(F48=E48,"CHECK TARGET",(G48-E48)/(F48-E48)))</x:f>
      </x:c>
      <x:c r="I48" s="144"/>
      <x:c r="J48" s="144"/>
      <x:c r="K48" s="81"/>
      <x:c r="L48" s="81"/>
      <x:c r="M48" s="81"/>
      <x:c r="N48" s="155" t="str">
        <x:f>IF(A48="","",IF(COUNT(E48:F48)&lt;&gt;2,"BASELINE/TARGET MISSING",IF(F48=E48,"CHECK TARGET",IF(NOT(ISNUMBER(G48)),"NOT YET MEASURED",IF(M48="","EVIDENCE MISSING",IF(OR(AND(F48&gt;E48,G48&gt;=F48),AND(F48&lt;E48,G48&lt;=F48)),"TARGET MET - VERIFY","TARGET NOT YET MET"))))))</x:f>
      </x:c>
    </x:row>
    <x:row r="49" ht="42" customHeight="1">
      <x:c r="A49" s="81"/>
      <x:c r="B49" s="81"/>
      <x:c r="C49" s="81"/>
      <x:c r="D49" s="81"/>
      <x:c r="E49" s="158"/>
      <x:c r="F49" s="158"/>
      <x:c r="G49" s="158"/>
      <x:c r="H49" s="163" t="str">
        <x:f>IF(OR(A49="",COUNT(E49:G49)&lt;&gt;3),"",IF(F49=E49,"CHECK TARGET",(G49-E49)/(F49-E49)))</x:f>
      </x:c>
      <x:c r="I49" s="144"/>
      <x:c r="J49" s="144"/>
      <x:c r="K49" s="81"/>
      <x:c r="L49" s="81"/>
      <x:c r="M49" s="81"/>
      <x:c r="N49" s="155" t="str">
        <x:f>IF(A49="","",IF(COUNT(E49:F49)&lt;&gt;2,"BASELINE/TARGET MISSING",IF(F49=E49,"CHECK TARGET",IF(NOT(ISNUMBER(G49)),"NOT YET MEASURED",IF(M49="","EVIDENCE MISSING",IF(OR(AND(F49&gt;E49,G49&gt;=F49),AND(F49&lt;E49,G49&lt;=F49)),"TARGET MET - VERIFY","TARGET NOT YET MET"))))))</x:f>
      </x:c>
    </x:row>
    <x:row r="50" ht="42" customHeight="1">
      <x:c r="A50" s="81"/>
      <x:c r="B50" s="81"/>
      <x:c r="C50" s="81"/>
      <x:c r="D50" s="81"/>
      <x:c r="E50" s="158"/>
      <x:c r="F50" s="158"/>
      <x:c r="G50" s="158"/>
      <x:c r="H50" s="163" t="str">
        <x:f>IF(OR(A50="",COUNT(E50:G50)&lt;&gt;3),"",IF(F50=E50,"CHECK TARGET",(G50-E50)/(F50-E50)))</x:f>
      </x:c>
      <x:c r="I50" s="144"/>
      <x:c r="J50" s="144"/>
      <x:c r="K50" s="81"/>
      <x:c r="L50" s="81"/>
      <x:c r="M50" s="81"/>
      <x:c r="N50" s="155" t="str">
        <x:f>IF(A50="","",IF(COUNT(E50:F50)&lt;&gt;2,"BASELINE/TARGET MISSING",IF(F50=E50,"CHECK TARGET",IF(NOT(ISNUMBER(G50)),"NOT YET MEASURED",IF(M50="","EVIDENCE MISSING",IF(OR(AND(F50&gt;E50,G50&gt;=F50),AND(F50&lt;E50,G50&lt;=F50)),"TARGET MET - VERIFY","TARGET NOT YET MET"))))))</x:f>
      </x:c>
    </x:row>
    <x:row r="51" ht="42" customHeight="1">
      <x:c r="A51" s="81"/>
      <x:c r="B51" s="81"/>
      <x:c r="C51" s="81"/>
      <x:c r="D51" s="81"/>
      <x:c r="E51" s="158"/>
      <x:c r="F51" s="158"/>
      <x:c r="G51" s="158"/>
      <x:c r="H51" s="163" t="str">
        <x:f>IF(OR(A51="",COUNT(E51:G51)&lt;&gt;3),"",IF(F51=E51,"CHECK TARGET",(G51-E51)/(F51-E51)))</x:f>
      </x:c>
      <x:c r="I51" s="144"/>
      <x:c r="J51" s="144"/>
      <x:c r="K51" s="81"/>
      <x:c r="L51" s="81"/>
      <x:c r="M51" s="81"/>
      <x:c r="N51" s="155" t="str">
        <x:f>IF(A51="","",IF(COUNT(E51:F51)&lt;&gt;2,"BASELINE/TARGET MISSING",IF(F51=E51,"CHECK TARGET",IF(NOT(ISNUMBER(G51)),"NOT YET MEASURED",IF(M51="","EVIDENCE MISSING",IF(OR(AND(F51&gt;E51,G51&gt;=F51),AND(F51&lt;E51,G51&lt;=F51)),"TARGET MET - VERIFY","TARGET NOT YET MET"))))))</x:f>
      </x:c>
    </x:row>
    <x:row r="52" ht="42" customHeight="1">
      <x:c r="A52" s="81"/>
      <x:c r="B52" s="81"/>
      <x:c r="C52" s="81"/>
      <x:c r="D52" s="81"/>
      <x:c r="E52" s="158"/>
      <x:c r="F52" s="158"/>
      <x:c r="G52" s="158"/>
      <x:c r="H52" s="163" t="str">
        <x:f>IF(OR(A52="",COUNT(E52:G52)&lt;&gt;3),"",IF(F52=E52,"CHECK TARGET",(G52-E52)/(F52-E52)))</x:f>
      </x:c>
      <x:c r="I52" s="144"/>
      <x:c r="J52" s="144"/>
      <x:c r="K52" s="81"/>
      <x:c r="L52" s="81"/>
      <x:c r="M52" s="81"/>
      <x:c r="N52" s="155" t="str">
        <x:f>IF(A52="","",IF(COUNT(E52:F52)&lt;&gt;2,"BASELINE/TARGET MISSING",IF(F52=E52,"CHECK TARGET",IF(NOT(ISNUMBER(G52)),"NOT YET MEASURED",IF(M52="","EVIDENCE MISSING",IF(OR(AND(F52&gt;E52,G52&gt;=F52),AND(F52&lt;E52,G52&lt;=F52)),"TARGET MET - VERIFY","TARGET NOT YET MET"))))))</x:f>
      </x:c>
    </x:row>
    <x:row r="53" ht="42" customHeight="1">
      <x:c r="A53" s="81"/>
      <x:c r="B53" s="81"/>
      <x:c r="C53" s="81"/>
      <x:c r="D53" s="81"/>
      <x:c r="E53" s="158"/>
      <x:c r="F53" s="158"/>
      <x:c r="G53" s="158"/>
      <x:c r="H53" s="163" t="str">
        <x:f>IF(OR(A53="",COUNT(E53:G53)&lt;&gt;3),"",IF(F53=E53,"CHECK TARGET",(G53-E53)/(F53-E53)))</x:f>
      </x:c>
      <x:c r="I53" s="144"/>
      <x:c r="J53" s="144"/>
      <x:c r="K53" s="81"/>
      <x:c r="L53" s="81"/>
      <x:c r="M53" s="81"/>
      <x:c r="N53" s="155" t="str">
        <x:f>IF(A53="","",IF(COUNT(E53:F53)&lt;&gt;2,"BASELINE/TARGET MISSING",IF(F53=E53,"CHECK TARGET",IF(NOT(ISNUMBER(G53)),"NOT YET MEASURED",IF(M53="","EVIDENCE MISSING",IF(OR(AND(F53&gt;E53,G53&gt;=F53),AND(F53&lt;E53,G53&lt;=F53)),"TARGET MET - VERIFY","TARGET NOT YET MET"))))))</x:f>
      </x:c>
    </x:row>
    <x:row r="54" ht="42" customHeight="1">
      <x:c r="A54" s="81"/>
      <x:c r="B54" s="81"/>
      <x:c r="C54" s="81"/>
      <x:c r="D54" s="81"/>
      <x:c r="E54" s="158"/>
      <x:c r="F54" s="158"/>
      <x:c r="G54" s="158"/>
      <x:c r="H54" s="163" t="str">
        <x:f>IF(OR(A54="",COUNT(E54:G54)&lt;&gt;3),"",IF(F54=E54,"CHECK TARGET",(G54-E54)/(F54-E54)))</x:f>
      </x:c>
      <x:c r="I54" s="144"/>
      <x:c r="J54" s="144"/>
      <x:c r="K54" s="81"/>
      <x:c r="L54" s="81"/>
      <x:c r="M54" s="81"/>
      <x:c r="N54" s="155" t="str">
        <x:f>IF(A54="","",IF(COUNT(E54:F54)&lt;&gt;2,"BASELINE/TARGET MISSING",IF(F54=E54,"CHECK TARGET",IF(NOT(ISNUMBER(G54)),"NOT YET MEASURED",IF(M54="","EVIDENCE MISSING",IF(OR(AND(F54&gt;E54,G54&gt;=F54),AND(F54&lt;E54,G54&lt;=F54)),"TARGET MET - VERIFY","TARGET NOT YET MET"))))))</x:f>
      </x:c>
    </x:row>
    <x:row r="55" ht="42" customHeight="1">
      <x:c r="A55" s="81"/>
      <x:c r="B55" s="81"/>
      <x:c r="C55" s="81"/>
      <x:c r="D55" s="81"/>
      <x:c r="E55" s="158"/>
      <x:c r="F55" s="158"/>
      <x:c r="G55" s="158"/>
      <x:c r="H55" s="163" t="str">
        <x:f>IF(OR(A55="",COUNT(E55:G55)&lt;&gt;3),"",IF(F55=E55,"CHECK TARGET",(G55-E55)/(F55-E55)))</x:f>
      </x:c>
      <x:c r="I55" s="144"/>
      <x:c r="J55" s="144"/>
      <x:c r="K55" s="81"/>
      <x:c r="L55" s="81"/>
      <x:c r="M55" s="81"/>
      <x:c r="N55" s="155" t="str">
        <x:f>IF(A55="","",IF(COUNT(E55:F55)&lt;&gt;2,"BASELINE/TARGET MISSING",IF(F55=E55,"CHECK TARGET",IF(NOT(ISNUMBER(G55)),"NOT YET MEASURED",IF(M55="","EVIDENCE MISSING",IF(OR(AND(F55&gt;E55,G55&gt;=F55),AND(F55&lt;E55,G55&lt;=F55)),"TARGET MET - VERIFY","TARGET NOT YET MET"))))))</x:f>
      </x:c>
    </x:row>
    <x:row r="56" ht="42" customHeight="1">
      <x:c r="A56" s="81"/>
      <x:c r="B56" s="81"/>
      <x:c r="C56" s="81"/>
      <x:c r="D56" s="81"/>
      <x:c r="E56" s="158"/>
      <x:c r="F56" s="158"/>
      <x:c r="G56" s="158"/>
      <x:c r="H56" s="163" t="str">
        <x:f>IF(OR(A56="",COUNT(E56:G56)&lt;&gt;3),"",IF(F56=E56,"CHECK TARGET",(G56-E56)/(F56-E56)))</x:f>
      </x:c>
      <x:c r="I56" s="144"/>
      <x:c r="J56" s="144"/>
      <x:c r="K56" s="81"/>
      <x:c r="L56" s="81"/>
      <x:c r="M56" s="81"/>
      <x:c r="N56" s="155" t="str">
        <x:f>IF(A56="","",IF(COUNT(E56:F56)&lt;&gt;2,"BASELINE/TARGET MISSING",IF(F56=E56,"CHECK TARGET",IF(NOT(ISNUMBER(G56)),"NOT YET MEASURED",IF(M56="","EVIDENCE MISSING",IF(OR(AND(F56&gt;E56,G56&gt;=F56),AND(F56&lt;E56,G56&lt;=F56)),"TARGET MET - VERIFY","TARGET NOT YET MET"))))))</x:f>
      </x:c>
    </x:row>
    <x:row r="57" ht="42" customHeight="1">
      <x:c r="A57" s="81"/>
      <x:c r="B57" s="81"/>
      <x:c r="C57" s="81"/>
      <x:c r="D57" s="81"/>
      <x:c r="E57" s="158"/>
      <x:c r="F57" s="158"/>
      <x:c r="G57" s="158"/>
      <x:c r="H57" s="163" t="str">
        <x:f>IF(OR(A57="",COUNT(E57:G57)&lt;&gt;3),"",IF(F57=E57,"CHECK TARGET",(G57-E57)/(F57-E57)))</x:f>
      </x:c>
      <x:c r="I57" s="144"/>
      <x:c r="J57" s="144"/>
      <x:c r="K57" s="81"/>
      <x:c r="L57" s="81"/>
      <x:c r="M57" s="81"/>
      <x:c r="N57" s="155" t="str">
        <x:f>IF(A57="","",IF(COUNT(E57:F57)&lt;&gt;2,"BASELINE/TARGET MISSING",IF(F57=E57,"CHECK TARGET",IF(NOT(ISNUMBER(G57)),"NOT YET MEASURED",IF(M57="","EVIDENCE MISSING",IF(OR(AND(F57&gt;E57,G57&gt;=F57),AND(F57&lt;E57,G57&lt;=F57)),"TARGET MET - VERIFY","TARGET NOT YET MET"))))))</x:f>
      </x:c>
    </x:row>
    <x:row r="58" ht="42" customHeight="1">
      <x:c r="A58" s="81"/>
      <x:c r="B58" s="81"/>
      <x:c r="C58" s="81"/>
      <x:c r="D58" s="81"/>
      <x:c r="E58" s="158"/>
      <x:c r="F58" s="158"/>
      <x:c r="G58" s="158"/>
      <x:c r="H58" s="163" t="str">
        <x:f>IF(OR(A58="",COUNT(E58:G58)&lt;&gt;3),"",IF(F58=E58,"CHECK TARGET",(G58-E58)/(F58-E58)))</x:f>
      </x:c>
      <x:c r="I58" s="144"/>
      <x:c r="J58" s="144"/>
      <x:c r="K58" s="81"/>
      <x:c r="L58" s="81"/>
      <x:c r="M58" s="81"/>
      <x:c r="N58" s="155" t="str">
        <x:f>IF(A58="","",IF(COUNT(E58:F58)&lt;&gt;2,"BASELINE/TARGET MISSING",IF(F58=E58,"CHECK TARGET",IF(NOT(ISNUMBER(G58)),"NOT YET MEASURED",IF(M58="","EVIDENCE MISSING",IF(OR(AND(F58&gt;E58,G58&gt;=F58),AND(F58&lt;E58,G58&lt;=F58)),"TARGET MET - VERIFY","TARGET NOT YET MET"))))))</x:f>
      </x:c>
    </x:row>
    <x:row r="59" ht="42" customHeight="1">
      <x:c r="A59" s="81"/>
      <x:c r="B59" s="81"/>
      <x:c r="C59" s="81"/>
      <x:c r="D59" s="81"/>
      <x:c r="E59" s="158"/>
      <x:c r="F59" s="158"/>
      <x:c r="G59" s="158"/>
      <x:c r="H59" s="163" t="str">
        <x:f>IF(OR(A59="",COUNT(E59:G59)&lt;&gt;3),"",IF(F59=E59,"CHECK TARGET",(G59-E59)/(F59-E59)))</x:f>
      </x:c>
      <x:c r="I59" s="144"/>
      <x:c r="J59" s="144"/>
      <x:c r="K59" s="81"/>
      <x:c r="L59" s="81"/>
      <x:c r="M59" s="81"/>
      <x:c r="N59" s="155" t="str">
        <x:f>IF(A59="","",IF(COUNT(E59:F59)&lt;&gt;2,"BASELINE/TARGET MISSING",IF(F59=E59,"CHECK TARGET",IF(NOT(ISNUMBER(G59)),"NOT YET MEASURED",IF(M59="","EVIDENCE MISSING",IF(OR(AND(F59&gt;E59,G59&gt;=F59),AND(F59&lt;E59,G59&lt;=F59)),"TARGET MET - VERIFY","TARGET NOT YET MET"))))))</x:f>
      </x:c>
    </x:row>
    <x:row r="60" ht="42" customHeight="1">
      <x:c r="A60" s="81"/>
      <x:c r="B60" s="81"/>
      <x:c r="C60" s="81"/>
      <x:c r="D60" s="81"/>
      <x:c r="E60" s="158"/>
      <x:c r="F60" s="158"/>
      <x:c r="G60" s="158"/>
      <x:c r="H60" s="163" t="str">
        <x:f>IF(OR(A60="",COUNT(E60:G60)&lt;&gt;3),"",IF(F60=E60,"CHECK TARGET",(G60-E60)/(F60-E60)))</x:f>
      </x:c>
      <x:c r="I60" s="144"/>
      <x:c r="J60" s="144"/>
      <x:c r="K60" s="81"/>
      <x:c r="L60" s="81"/>
      <x:c r="M60" s="81"/>
      <x:c r="N60" s="155" t="str">
        <x:f>IF(A60="","",IF(COUNT(E60:F60)&lt;&gt;2,"BASELINE/TARGET MISSING",IF(F60=E60,"CHECK TARGET",IF(NOT(ISNUMBER(G60)),"NOT YET MEASURED",IF(M60="","EVIDENCE MISSING",IF(OR(AND(F60&gt;E60,G60&gt;=F60),AND(F60&lt;E60,G60&lt;=F60)),"TARGET MET - VERIFY","TARGET NOT YET MET"))))))</x:f>
      </x:c>
    </x:row>
    <x:row r="61" ht="42" customHeight="1">
      <x:c r="A61" s="81"/>
      <x:c r="B61" s="81"/>
      <x:c r="C61" s="81"/>
      <x:c r="D61" s="81"/>
      <x:c r="E61" s="158"/>
      <x:c r="F61" s="158"/>
      <x:c r="G61" s="158"/>
      <x:c r="H61" s="163" t="str">
        <x:f>IF(OR(A61="",COUNT(E61:G61)&lt;&gt;3),"",IF(F61=E61,"CHECK TARGET",(G61-E61)/(F61-E61)))</x:f>
      </x:c>
      <x:c r="I61" s="144"/>
      <x:c r="J61" s="144"/>
      <x:c r="K61" s="81"/>
      <x:c r="L61" s="81"/>
      <x:c r="M61" s="81"/>
      <x:c r="N61" s="155" t="str">
        <x:f>IF(A61="","",IF(COUNT(E61:F61)&lt;&gt;2,"BASELINE/TARGET MISSING",IF(F61=E61,"CHECK TARGET",IF(NOT(ISNUMBER(G61)),"NOT YET MEASURED",IF(M61="","EVIDENCE MISSING",IF(OR(AND(F61&gt;E61,G61&gt;=F61),AND(F61&lt;E61,G61&lt;=F61)),"TARGET MET - VERIFY","TARGET NOT YET MET"))))))</x:f>
      </x:c>
    </x:row>
    <x:row r="62" ht="42" customHeight="1">
      <x:c r="A62" s="81"/>
      <x:c r="B62" s="81"/>
      <x:c r="C62" s="81"/>
      <x:c r="D62" s="81"/>
      <x:c r="E62" s="158"/>
      <x:c r="F62" s="158"/>
      <x:c r="G62" s="158"/>
      <x:c r="H62" s="163" t="str">
        <x:f>IF(OR(A62="",COUNT(E62:G62)&lt;&gt;3),"",IF(F62=E62,"CHECK TARGET",(G62-E62)/(F62-E62)))</x:f>
      </x:c>
      <x:c r="I62" s="144"/>
      <x:c r="J62" s="144"/>
      <x:c r="K62" s="81"/>
      <x:c r="L62" s="81"/>
      <x:c r="M62" s="81"/>
      <x:c r="N62" s="155" t="str">
        <x:f>IF(A62="","",IF(COUNT(E62:F62)&lt;&gt;2,"BASELINE/TARGET MISSING",IF(F62=E62,"CHECK TARGET",IF(NOT(ISNUMBER(G62)),"NOT YET MEASURED",IF(M62="","EVIDENCE MISSING",IF(OR(AND(F62&gt;E62,G62&gt;=F62),AND(F62&lt;E62,G62&lt;=F62)),"TARGET MET - VERIFY","TARGET NOT YET MET"))))))</x:f>
      </x:c>
    </x:row>
    <x:row r="63" ht="42" customHeight="1">
      <x:c r="A63" s="81"/>
      <x:c r="B63" s="81"/>
      <x:c r="C63" s="81"/>
      <x:c r="D63" s="81"/>
      <x:c r="E63" s="158"/>
      <x:c r="F63" s="158"/>
      <x:c r="G63" s="158"/>
      <x:c r="H63" s="163" t="str">
        <x:f>IF(OR(A63="",COUNT(E63:G63)&lt;&gt;3),"",IF(F63=E63,"CHECK TARGET",(G63-E63)/(F63-E63)))</x:f>
      </x:c>
      <x:c r="I63" s="144"/>
      <x:c r="J63" s="144"/>
      <x:c r="K63" s="81"/>
      <x:c r="L63" s="81"/>
      <x:c r="M63" s="81"/>
      <x:c r="N63" s="155" t="str">
        <x:f>IF(A63="","",IF(COUNT(E63:F63)&lt;&gt;2,"BASELINE/TARGET MISSING",IF(F63=E63,"CHECK TARGET",IF(NOT(ISNUMBER(G63)),"NOT YET MEASURED",IF(M63="","EVIDENCE MISSING",IF(OR(AND(F63&gt;E63,G63&gt;=F63),AND(F63&lt;E63,G63&lt;=F63)),"TARGET MET - VERIFY","TARGET NOT YET MET"))))))</x:f>
      </x:c>
    </x:row>
    <x:row r="64" ht="42" customHeight="1">
      <x:c r="A64" s="81"/>
      <x:c r="B64" s="81"/>
      <x:c r="C64" s="81"/>
      <x:c r="D64" s="81"/>
      <x:c r="E64" s="158"/>
      <x:c r="F64" s="158"/>
      <x:c r="G64" s="158"/>
      <x:c r="H64" s="163" t="str">
        <x:f>IF(OR(A64="",COUNT(E64:G64)&lt;&gt;3),"",IF(F64=E64,"CHECK TARGET",(G64-E64)/(F64-E64)))</x:f>
      </x:c>
      <x:c r="I64" s="144"/>
      <x:c r="J64" s="144"/>
      <x:c r="K64" s="81"/>
      <x:c r="L64" s="81"/>
      <x:c r="M64" s="81"/>
      <x:c r="N64" s="155" t="str">
        <x:f>IF(A64="","",IF(COUNT(E64:F64)&lt;&gt;2,"BASELINE/TARGET MISSING",IF(F64=E64,"CHECK TARGET",IF(NOT(ISNUMBER(G64)),"NOT YET MEASURED",IF(M64="","EVIDENCE MISSING",IF(OR(AND(F64&gt;E64,G64&gt;=F64),AND(F64&lt;E64,G64&lt;=F64)),"TARGET MET - VERIFY","TARGET NOT YET MET"))))))</x:f>
      </x:c>
    </x:row>
    <x:row r="65" ht="42" customHeight="1">
      <x:c r="A65" s="81"/>
      <x:c r="B65" s="81"/>
      <x:c r="C65" s="81"/>
      <x:c r="D65" s="81"/>
      <x:c r="E65" s="158"/>
      <x:c r="F65" s="158"/>
      <x:c r="G65" s="158"/>
      <x:c r="H65" s="163" t="str">
        <x:f>IF(OR(A65="",COUNT(E65:G65)&lt;&gt;3),"",IF(F65=E65,"CHECK TARGET",(G65-E65)/(F65-E65)))</x:f>
      </x:c>
      <x:c r="I65" s="144"/>
      <x:c r="J65" s="144"/>
      <x:c r="K65" s="81"/>
      <x:c r="L65" s="81"/>
      <x:c r="M65" s="81"/>
      <x:c r="N65" s="155" t="str">
        <x:f>IF(A65="","",IF(COUNT(E65:F65)&lt;&gt;2,"BASELINE/TARGET MISSING",IF(F65=E65,"CHECK TARGET",IF(NOT(ISNUMBER(G65)),"NOT YET MEASURED",IF(M65="","EVIDENCE MISSING",IF(OR(AND(F65&gt;E65,G65&gt;=F65),AND(F65&lt;E65,G65&lt;=F65)),"TARGET MET - VERIFY","TARGET NOT YET MET"))))))</x:f>
      </x:c>
    </x:row>
    <x:row r="66" ht="42" customHeight="1">
      <x:c r="A66" s="81"/>
      <x:c r="B66" s="81"/>
      <x:c r="C66" s="81"/>
      <x:c r="D66" s="81"/>
      <x:c r="E66" s="158"/>
      <x:c r="F66" s="158"/>
      <x:c r="G66" s="158"/>
      <x:c r="H66" s="163" t="str">
        <x:f>IF(OR(A66="",COUNT(E66:G66)&lt;&gt;3),"",IF(F66=E66,"CHECK TARGET",(G66-E66)/(F66-E66)))</x:f>
      </x:c>
      <x:c r="I66" s="144"/>
      <x:c r="J66" s="144"/>
      <x:c r="K66" s="81"/>
      <x:c r="L66" s="81"/>
      <x:c r="M66" s="81"/>
      <x:c r="N66" s="155" t="str">
        <x:f>IF(A66="","",IF(COUNT(E66:F66)&lt;&gt;2,"BASELINE/TARGET MISSING",IF(F66=E66,"CHECK TARGET",IF(NOT(ISNUMBER(G66)),"NOT YET MEASURED",IF(M66="","EVIDENCE MISSING",IF(OR(AND(F66&gt;E66,G66&gt;=F66),AND(F66&lt;E66,G66&lt;=F66)),"TARGET MET - VERIFY","TARGET NOT YET MET"))))))</x:f>
      </x:c>
    </x:row>
    <x:row r="67" ht="42" customHeight="1">
      <x:c r="A67" s="81"/>
      <x:c r="B67" s="81"/>
      <x:c r="C67" s="81"/>
      <x:c r="D67" s="81"/>
      <x:c r="E67" s="158"/>
      <x:c r="F67" s="158"/>
      <x:c r="G67" s="158"/>
      <x:c r="H67" s="163" t="str">
        <x:f>IF(OR(A67="",COUNT(E67:G67)&lt;&gt;3),"",IF(F67=E67,"CHECK TARGET",(G67-E67)/(F67-E67)))</x:f>
      </x:c>
      <x:c r="I67" s="144"/>
      <x:c r="J67" s="144"/>
      <x:c r="K67" s="81"/>
      <x:c r="L67" s="81"/>
      <x:c r="M67" s="81"/>
      <x:c r="N67" s="155" t="str">
        <x:f>IF(A67="","",IF(COUNT(E67:F67)&lt;&gt;2,"BASELINE/TARGET MISSING",IF(F67=E67,"CHECK TARGET",IF(NOT(ISNUMBER(G67)),"NOT YET MEASURED",IF(M67="","EVIDENCE MISSING",IF(OR(AND(F67&gt;E67,G67&gt;=F67),AND(F67&lt;E67,G67&lt;=F67)),"TARGET MET - VERIFY","TARGET NOT YET MET"))))))</x:f>
      </x:c>
    </x:row>
    <x:row r="68" ht="42" customHeight="1">
      <x:c r="A68" s="81"/>
      <x:c r="B68" s="81"/>
      <x:c r="C68" s="81"/>
      <x:c r="D68" s="81"/>
      <x:c r="E68" s="158"/>
      <x:c r="F68" s="158"/>
      <x:c r="G68" s="158"/>
      <x:c r="H68" s="163" t="str">
        <x:f>IF(OR(A68="",COUNT(E68:G68)&lt;&gt;3),"",IF(F68=E68,"CHECK TARGET",(G68-E68)/(F68-E68)))</x:f>
      </x:c>
      <x:c r="I68" s="144"/>
      <x:c r="J68" s="144"/>
      <x:c r="K68" s="81"/>
      <x:c r="L68" s="81"/>
      <x:c r="M68" s="81"/>
      <x:c r="N68" s="155" t="str">
        <x:f>IF(A68="","",IF(COUNT(E68:F68)&lt;&gt;2,"BASELINE/TARGET MISSING",IF(F68=E68,"CHECK TARGET",IF(NOT(ISNUMBER(G68)),"NOT YET MEASURED",IF(M68="","EVIDENCE MISSING",IF(OR(AND(F68&gt;E68,G68&gt;=F68),AND(F68&lt;E68,G68&lt;=F68)),"TARGET MET - VERIFY","TARGET NOT YET MET"))))))</x:f>
      </x:c>
    </x:row>
    <x:row r="69" ht="42" customHeight="1">
      <x:c r="A69" s="81"/>
      <x:c r="B69" s="81"/>
      <x:c r="C69" s="81"/>
      <x:c r="D69" s="81"/>
      <x:c r="E69" s="158"/>
      <x:c r="F69" s="158"/>
      <x:c r="G69" s="158"/>
      <x:c r="H69" s="163" t="str">
        <x:f>IF(OR(A69="",COUNT(E69:G69)&lt;&gt;3),"",IF(F69=E69,"CHECK TARGET",(G69-E69)/(F69-E69)))</x:f>
      </x:c>
      <x:c r="I69" s="144"/>
      <x:c r="J69" s="144"/>
      <x:c r="K69" s="81"/>
      <x:c r="L69" s="81"/>
      <x:c r="M69" s="81"/>
      <x:c r="N69" s="155" t="str">
        <x:f>IF(A69="","",IF(COUNT(E69:F69)&lt;&gt;2,"BASELINE/TARGET MISSING",IF(F69=E69,"CHECK TARGET",IF(NOT(ISNUMBER(G69)),"NOT YET MEASURED",IF(M69="","EVIDENCE MISSING",IF(OR(AND(F69&gt;E69,G69&gt;=F69),AND(F69&lt;E69,G69&lt;=F69)),"TARGET MET - VERIFY","TARGET NOT YET MET"))))))</x:f>
      </x:c>
    </x:row>
    <x:row r="70" ht="42" customHeight="1">
      <x:c r="A70" s="81"/>
      <x:c r="B70" s="81"/>
      <x:c r="C70" s="81"/>
      <x:c r="D70" s="81"/>
      <x:c r="E70" s="158"/>
      <x:c r="F70" s="158"/>
      <x:c r="G70" s="158"/>
      <x:c r="H70" s="163" t="str">
        <x:f>IF(OR(A70="",COUNT(E70:G70)&lt;&gt;3),"",IF(F70=E70,"CHECK TARGET",(G70-E70)/(F70-E70)))</x:f>
      </x:c>
      <x:c r="I70" s="144"/>
      <x:c r="J70" s="144"/>
      <x:c r="K70" s="81"/>
      <x:c r="L70" s="81"/>
      <x:c r="M70" s="81"/>
      <x:c r="N70" s="155" t="str">
        <x:f>IF(A70="","",IF(COUNT(E70:F70)&lt;&gt;2,"BASELINE/TARGET MISSING",IF(F70=E70,"CHECK TARGET",IF(NOT(ISNUMBER(G70)),"NOT YET MEASURED",IF(M70="","EVIDENCE MISSING",IF(OR(AND(F70&gt;E70,G70&gt;=F70),AND(F70&lt;E70,G70&lt;=F70)),"TARGET MET - VERIFY","TARGET NOT YET MET"))))))</x:f>
      </x:c>
    </x:row>
    <x:row r="71" ht="42" customHeight="1">
      <x:c r="A71" s="81"/>
      <x:c r="B71" s="81"/>
      <x:c r="C71" s="81"/>
      <x:c r="D71" s="81"/>
      <x:c r="E71" s="158"/>
      <x:c r="F71" s="158"/>
      <x:c r="G71" s="158"/>
      <x:c r="H71" s="163" t="str">
        <x:f>IF(OR(A71="",COUNT(E71:G71)&lt;&gt;3),"",IF(F71=E71,"CHECK TARGET",(G71-E71)/(F71-E71)))</x:f>
      </x:c>
      <x:c r="I71" s="144"/>
      <x:c r="J71" s="144"/>
      <x:c r="K71" s="81"/>
      <x:c r="L71" s="81"/>
      <x:c r="M71" s="81"/>
      <x:c r="N71" s="155" t="str">
        <x:f>IF(A71="","",IF(COUNT(E71:F71)&lt;&gt;2,"BASELINE/TARGET MISSING",IF(F71=E71,"CHECK TARGET",IF(NOT(ISNUMBER(G71)),"NOT YET MEASURED",IF(M71="","EVIDENCE MISSING",IF(OR(AND(F71&gt;E71,G71&gt;=F71),AND(F71&lt;E71,G71&lt;=F71)),"TARGET MET - VERIFY","TARGET NOT YET MET"))))))</x:f>
      </x:c>
    </x:row>
    <x:row r="72" ht="42" customHeight="1">
      <x:c r="A72" s="81"/>
      <x:c r="B72" s="81"/>
      <x:c r="C72" s="81"/>
      <x:c r="D72" s="81"/>
      <x:c r="E72" s="158"/>
      <x:c r="F72" s="158"/>
      <x:c r="G72" s="158"/>
      <x:c r="H72" s="163" t="str">
        <x:f>IF(OR(A72="",COUNT(E72:G72)&lt;&gt;3),"",IF(F72=E72,"CHECK TARGET",(G72-E72)/(F72-E72)))</x:f>
      </x:c>
      <x:c r="I72" s="144"/>
      <x:c r="J72" s="144"/>
      <x:c r="K72" s="81"/>
      <x:c r="L72" s="81"/>
      <x:c r="M72" s="81"/>
      <x:c r="N72" s="155" t="str">
        <x:f>IF(A72="","",IF(COUNT(E72:F72)&lt;&gt;2,"BASELINE/TARGET MISSING",IF(F72=E72,"CHECK TARGET",IF(NOT(ISNUMBER(G72)),"NOT YET MEASURED",IF(M72="","EVIDENCE MISSING",IF(OR(AND(F72&gt;E72,G72&gt;=F72),AND(F72&lt;E72,G72&lt;=F72)),"TARGET MET - VERIFY","TARGET NOT YET MET"))))))</x:f>
      </x:c>
    </x:row>
    <x:row r="73" ht="42" customHeight="1">
      <x:c r="A73" s="81"/>
      <x:c r="B73" s="81"/>
      <x:c r="C73" s="81"/>
      <x:c r="D73" s="81"/>
      <x:c r="E73" s="158"/>
      <x:c r="F73" s="158"/>
      <x:c r="G73" s="158"/>
      <x:c r="H73" s="163" t="str">
        <x:f>IF(OR(A73="",COUNT(E73:G73)&lt;&gt;3),"",IF(F73=E73,"CHECK TARGET",(G73-E73)/(F73-E73)))</x:f>
      </x:c>
      <x:c r="I73" s="144"/>
      <x:c r="J73" s="144"/>
      <x:c r="K73" s="81"/>
      <x:c r="L73" s="81"/>
      <x:c r="M73" s="81"/>
      <x:c r="N73" s="155" t="str">
        <x:f>IF(A73="","",IF(COUNT(E73:F73)&lt;&gt;2,"BASELINE/TARGET MISSING",IF(F73=E73,"CHECK TARGET",IF(NOT(ISNUMBER(G73)),"NOT YET MEASURED",IF(M73="","EVIDENCE MISSING",IF(OR(AND(F73&gt;E73,G73&gt;=F73),AND(F73&lt;E73,G73&lt;=F73)),"TARGET MET - VERIFY","TARGET NOT YET MET"))))))</x:f>
      </x:c>
    </x:row>
    <x:row r="74" ht="42" customHeight="1">
      <x:c r="A74" s="81"/>
      <x:c r="B74" s="81"/>
      <x:c r="C74" s="81"/>
      <x:c r="D74" s="81"/>
      <x:c r="E74" s="158"/>
      <x:c r="F74" s="158"/>
      <x:c r="G74" s="158"/>
      <x:c r="H74" s="163" t="str">
        <x:f>IF(OR(A74="",COUNT(E74:G74)&lt;&gt;3),"",IF(F74=E74,"CHECK TARGET",(G74-E74)/(F74-E74)))</x:f>
      </x:c>
      <x:c r="I74" s="144"/>
      <x:c r="J74" s="144"/>
      <x:c r="K74" s="81"/>
      <x:c r="L74" s="81"/>
      <x:c r="M74" s="81"/>
      <x:c r="N74" s="155" t="str">
        <x:f>IF(A74="","",IF(COUNT(E74:F74)&lt;&gt;2,"BASELINE/TARGET MISSING",IF(F74=E74,"CHECK TARGET",IF(NOT(ISNUMBER(G74)),"NOT YET MEASURED",IF(M74="","EVIDENCE MISSING",IF(OR(AND(F74&gt;E74,G74&gt;=F74),AND(F74&lt;E74,G74&lt;=F74)),"TARGET MET - VERIFY","TARGET NOT YET MET"))))))</x:f>
      </x:c>
    </x:row>
    <x:row r="75" ht="42" customHeight="1">
      <x:c r="A75" s="81"/>
      <x:c r="B75" s="81"/>
      <x:c r="C75" s="81"/>
      <x:c r="D75" s="81"/>
      <x:c r="E75" s="158"/>
      <x:c r="F75" s="158"/>
      <x:c r="G75" s="158"/>
      <x:c r="H75" s="163" t="str">
        <x:f>IF(OR(A75="",COUNT(E75:G75)&lt;&gt;3),"",IF(F75=E75,"CHECK TARGET",(G75-E75)/(F75-E75)))</x:f>
      </x:c>
      <x:c r="I75" s="144"/>
      <x:c r="J75" s="144"/>
      <x:c r="K75" s="81"/>
      <x:c r="L75" s="81"/>
      <x:c r="M75" s="81"/>
      <x:c r="N75" s="155" t="str">
        <x:f>IF(A75="","",IF(COUNT(E75:F75)&lt;&gt;2,"BASELINE/TARGET MISSING",IF(F75=E75,"CHECK TARGET",IF(NOT(ISNUMBER(G75)),"NOT YET MEASURED",IF(M75="","EVIDENCE MISSING",IF(OR(AND(F75&gt;E75,G75&gt;=F75),AND(F75&lt;E75,G75&lt;=F75)),"TARGET MET - VERIFY","TARGET NOT YET MET"))))))</x:f>
      </x:c>
    </x:row>
    <x:row r="76" ht="42" customHeight="1">
      <x:c r="A76" s="81"/>
      <x:c r="B76" s="81"/>
      <x:c r="C76" s="81"/>
      <x:c r="D76" s="81"/>
      <x:c r="E76" s="158"/>
      <x:c r="F76" s="158"/>
      <x:c r="G76" s="158"/>
      <x:c r="H76" s="163" t="str">
        <x:f>IF(OR(A76="",COUNT(E76:G76)&lt;&gt;3),"",IF(F76=E76,"CHECK TARGET",(G76-E76)/(F76-E76)))</x:f>
      </x:c>
      <x:c r="I76" s="144"/>
      <x:c r="J76" s="144"/>
      <x:c r="K76" s="81"/>
      <x:c r="L76" s="81"/>
      <x:c r="M76" s="81"/>
      <x:c r="N76" s="155" t="str">
        <x:f>IF(A76="","",IF(COUNT(E76:F76)&lt;&gt;2,"BASELINE/TARGET MISSING",IF(F76=E76,"CHECK TARGET",IF(NOT(ISNUMBER(G76)),"NOT YET MEASURED",IF(M76="","EVIDENCE MISSING",IF(OR(AND(F76&gt;E76,G76&gt;=F76),AND(F76&lt;E76,G76&lt;=F76)),"TARGET MET - VERIFY","TARGET NOT YET MET"))))))</x:f>
      </x:c>
    </x:row>
    <x:row r="77" ht="42" customHeight="1">
      <x:c r="A77" s="81"/>
      <x:c r="B77" s="81"/>
      <x:c r="C77" s="81"/>
      <x:c r="D77" s="81"/>
      <x:c r="E77" s="158"/>
      <x:c r="F77" s="158"/>
      <x:c r="G77" s="158"/>
      <x:c r="H77" s="163" t="str">
        <x:f>IF(OR(A77="",COUNT(E77:G77)&lt;&gt;3),"",IF(F77=E77,"CHECK TARGET",(G77-E77)/(F77-E77)))</x:f>
      </x:c>
      <x:c r="I77" s="144"/>
      <x:c r="J77" s="144"/>
      <x:c r="K77" s="81"/>
      <x:c r="L77" s="81"/>
      <x:c r="M77" s="81"/>
      <x:c r="N77" s="155" t="str">
        <x:f>IF(A77="","",IF(COUNT(E77:F77)&lt;&gt;2,"BASELINE/TARGET MISSING",IF(F77=E77,"CHECK TARGET",IF(NOT(ISNUMBER(G77)),"NOT YET MEASURED",IF(M77="","EVIDENCE MISSING",IF(OR(AND(F77&gt;E77,G77&gt;=F77),AND(F77&lt;E77,G77&lt;=F77)),"TARGET MET - VERIFY","TARGET NOT YET MET"))))))</x:f>
      </x:c>
    </x:row>
    <x:row r="78" ht="42" customHeight="1">
      <x:c r="A78" s="81"/>
      <x:c r="B78" s="81"/>
      <x:c r="C78" s="81"/>
      <x:c r="D78" s="81"/>
      <x:c r="E78" s="158"/>
      <x:c r="F78" s="158"/>
      <x:c r="G78" s="158"/>
      <x:c r="H78" s="163" t="str">
        <x:f>IF(OR(A78="",COUNT(E78:G78)&lt;&gt;3),"",IF(F78=E78,"CHECK TARGET",(G78-E78)/(F78-E78)))</x:f>
      </x:c>
      <x:c r="I78" s="144"/>
      <x:c r="J78" s="144"/>
      <x:c r="K78" s="81"/>
      <x:c r="L78" s="81"/>
      <x:c r="M78" s="81"/>
      <x:c r="N78" s="155" t="str">
        <x:f>IF(A78="","",IF(COUNT(E78:F78)&lt;&gt;2,"BASELINE/TARGET MISSING",IF(F78=E78,"CHECK TARGET",IF(NOT(ISNUMBER(G78)),"NOT YET MEASURED",IF(M78="","EVIDENCE MISSING",IF(OR(AND(F78&gt;E78,G78&gt;=F78),AND(F78&lt;E78,G78&lt;=F78)),"TARGET MET - VERIFY","TARGET NOT YET MET"))))))</x:f>
      </x:c>
    </x:row>
    <x:row r="79" ht="42" customHeight="1">
      <x:c r="A79" s="81"/>
      <x:c r="B79" s="81"/>
      <x:c r="C79" s="81"/>
      <x:c r="D79" s="81"/>
      <x:c r="E79" s="158"/>
      <x:c r="F79" s="158"/>
      <x:c r="G79" s="158"/>
      <x:c r="H79" s="163" t="str">
        <x:f>IF(OR(A79="",COUNT(E79:G79)&lt;&gt;3),"",IF(F79=E79,"CHECK TARGET",(G79-E79)/(F79-E79)))</x:f>
      </x:c>
      <x:c r="I79" s="144"/>
      <x:c r="J79" s="144"/>
      <x:c r="K79" s="81"/>
      <x:c r="L79" s="81"/>
      <x:c r="M79" s="81"/>
      <x:c r="N79" s="155" t="str">
        <x:f>IF(A79="","",IF(COUNT(E79:F79)&lt;&gt;2,"BASELINE/TARGET MISSING",IF(F79=E79,"CHECK TARGET",IF(NOT(ISNUMBER(G79)),"NOT YET MEASURED",IF(M79="","EVIDENCE MISSING",IF(OR(AND(F79&gt;E79,G79&gt;=F79),AND(F79&lt;E79,G79&lt;=F79)),"TARGET MET - VERIFY","TARGET NOT YET MET"))))))</x:f>
      </x:c>
    </x:row>
    <x:row r="80" ht="42" customHeight="1">
      <x:c r="A80" s="81"/>
      <x:c r="B80" s="81"/>
      <x:c r="C80" s="81"/>
      <x:c r="D80" s="81"/>
      <x:c r="E80" s="158"/>
      <x:c r="F80" s="158"/>
      <x:c r="G80" s="158"/>
      <x:c r="H80" s="163" t="str">
        <x:f>IF(OR(A80="",COUNT(E80:G80)&lt;&gt;3),"",IF(F80=E80,"CHECK TARGET",(G80-E80)/(F80-E80)))</x:f>
      </x:c>
      <x:c r="I80" s="144"/>
      <x:c r="J80" s="144"/>
      <x:c r="K80" s="81"/>
      <x:c r="L80" s="81"/>
      <x:c r="M80" s="81"/>
      <x:c r="N80" s="155" t="str">
        <x:f>IF(A80="","",IF(COUNT(E80:F80)&lt;&gt;2,"BASELINE/TARGET MISSING",IF(F80=E80,"CHECK TARGET",IF(NOT(ISNUMBER(G80)),"NOT YET MEASURED",IF(M80="","EVIDENCE MISSING",IF(OR(AND(F80&gt;E80,G80&gt;=F80),AND(F80&lt;E80,G80&lt;=F80)),"TARGET MET - VERIFY","TARGET NOT YET MET"))))))</x:f>
      </x:c>
    </x:row>
    <x:row r="81" ht="42" customHeight="1">
      <x:c r="A81" s="81"/>
      <x:c r="B81" s="81"/>
      <x:c r="C81" s="81"/>
      <x:c r="D81" s="81"/>
      <x:c r="E81" s="158"/>
      <x:c r="F81" s="158"/>
      <x:c r="G81" s="158"/>
      <x:c r="H81" s="163" t="str">
        <x:f>IF(OR(A81="",COUNT(E81:G81)&lt;&gt;3),"",IF(F81=E81,"CHECK TARGET",(G81-E81)/(F81-E81)))</x:f>
      </x:c>
      <x:c r="I81" s="144"/>
      <x:c r="J81" s="144"/>
      <x:c r="K81" s="81"/>
      <x:c r="L81" s="81"/>
      <x:c r="M81" s="81"/>
      <x:c r="N81" s="155" t="str">
        <x:f>IF(A81="","",IF(COUNT(E81:F81)&lt;&gt;2,"BASELINE/TARGET MISSING",IF(F81=E81,"CHECK TARGET",IF(NOT(ISNUMBER(G81)),"NOT YET MEASURED",IF(M81="","EVIDENCE MISSING",IF(OR(AND(F81&gt;E81,G81&gt;=F81),AND(F81&lt;E81,G81&lt;=F81)),"TARGET MET - VERIFY","TARGET NOT YET MET"))))))</x:f>
      </x:c>
    </x:row>
    <x:row r="82" ht="42" customHeight="1">
      <x:c r="A82" s="81"/>
      <x:c r="B82" s="81"/>
      <x:c r="C82" s="81"/>
      <x:c r="D82" s="81"/>
      <x:c r="E82" s="158"/>
      <x:c r="F82" s="158"/>
      <x:c r="G82" s="158"/>
      <x:c r="H82" s="163" t="str">
        <x:f>IF(OR(A82="",COUNT(E82:G82)&lt;&gt;3),"",IF(F82=E82,"CHECK TARGET",(G82-E82)/(F82-E82)))</x:f>
      </x:c>
      <x:c r="I82" s="144"/>
      <x:c r="J82" s="144"/>
      <x:c r="K82" s="81"/>
      <x:c r="L82" s="81"/>
      <x:c r="M82" s="81"/>
      <x:c r="N82" s="155" t="str">
        <x:f>IF(A82="","",IF(COUNT(E82:F82)&lt;&gt;2,"BASELINE/TARGET MISSING",IF(F82=E82,"CHECK TARGET",IF(NOT(ISNUMBER(G82)),"NOT YET MEASURED",IF(M82="","EVIDENCE MISSING",IF(OR(AND(F82&gt;E82,G82&gt;=F82),AND(F82&lt;E82,G82&lt;=F82)),"TARGET MET - VERIFY","TARGET NOT YET MET"))))))</x:f>
      </x:c>
    </x:row>
    <x:row r="83" ht="42" customHeight="1">
      <x:c r="A83" s="81"/>
      <x:c r="B83" s="81"/>
      <x:c r="C83" s="81"/>
      <x:c r="D83" s="81"/>
      <x:c r="E83" s="158"/>
      <x:c r="F83" s="158"/>
      <x:c r="G83" s="158"/>
      <x:c r="H83" s="163" t="str">
        <x:f>IF(OR(A83="",COUNT(E83:G83)&lt;&gt;3),"",IF(F83=E83,"CHECK TARGET",(G83-E83)/(F83-E83)))</x:f>
      </x:c>
      <x:c r="I83" s="144"/>
      <x:c r="J83" s="144"/>
      <x:c r="K83" s="81"/>
      <x:c r="L83" s="81"/>
      <x:c r="M83" s="81"/>
      <x:c r="N83" s="155" t="str">
        <x:f>IF(A83="","",IF(COUNT(E83:F83)&lt;&gt;2,"BASELINE/TARGET MISSING",IF(F83=E83,"CHECK TARGET",IF(NOT(ISNUMBER(G83)),"NOT YET MEASURED",IF(M83="","EVIDENCE MISSING",IF(OR(AND(F83&gt;E83,G83&gt;=F83),AND(F83&lt;E83,G83&lt;=F83)),"TARGET MET - VERIFY","TARGET NOT YET MET"))))))</x:f>
      </x:c>
    </x:row>
    <x:row r="84" ht="42" customHeight="1">
      <x:c r="A84" s="81"/>
      <x:c r="B84" s="81"/>
      <x:c r="C84" s="81"/>
      <x:c r="D84" s="81"/>
      <x:c r="E84" s="158"/>
      <x:c r="F84" s="158"/>
      <x:c r="G84" s="158"/>
      <x:c r="H84" s="163" t="str">
        <x:f>IF(OR(A84="",COUNT(E84:G84)&lt;&gt;3),"",IF(F84=E84,"CHECK TARGET",(G84-E84)/(F84-E84)))</x:f>
      </x:c>
      <x:c r="I84" s="144"/>
      <x:c r="J84" s="144"/>
      <x:c r="K84" s="81"/>
      <x:c r="L84" s="81"/>
      <x:c r="M84" s="81"/>
      <x:c r="N84" s="155" t="str">
        <x:f>IF(A84="","",IF(COUNT(E84:F84)&lt;&gt;2,"BASELINE/TARGET MISSING",IF(F84=E84,"CHECK TARGET",IF(NOT(ISNUMBER(G84)),"NOT YET MEASURED",IF(M84="","EVIDENCE MISSING",IF(OR(AND(F84&gt;E84,G84&gt;=F84),AND(F84&lt;E84,G84&lt;=F84)),"TARGET MET - VERIFY","TARGET NOT YET MET"))))))</x:f>
      </x:c>
    </x:row>
    <x:row r="85" ht="42" customHeight="1">
      <x:c r="A85" s="81"/>
      <x:c r="B85" s="81"/>
      <x:c r="C85" s="81"/>
      <x:c r="D85" s="81"/>
      <x:c r="E85" s="158"/>
      <x:c r="F85" s="158"/>
      <x:c r="G85" s="158"/>
      <x:c r="H85" s="163" t="str">
        <x:f>IF(OR(A85="",COUNT(E85:G85)&lt;&gt;3),"",IF(F85=E85,"CHECK TARGET",(G85-E85)/(F85-E85)))</x:f>
      </x:c>
      <x:c r="I85" s="144"/>
      <x:c r="J85" s="144"/>
      <x:c r="K85" s="81"/>
      <x:c r="L85" s="81"/>
      <x:c r="M85" s="81"/>
      <x:c r="N85" s="155" t="str">
        <x:f>IF(A85="","",IF(COUNT(E85:F85)&lt;&gt;2,"BASELINE/TARGET MISSING",IF(F85=E85,"CHECK TARGET",IF(NOT(ISNUMBER(G85)),"NOT YET MEASURED",IF(M85="","EVIDENCE MISSING",IF(OR(AND(F85&gt;E85,G85&gt;=F85),AND(F85&lt;E85,G85&lt;=F85)),"TARGET MET - VERIFY","TARGET NOT YET MET"))))))</x:f>
      </x:c>
    </x:row>
    <x:row r="86" ht="42" customHeight="1">
      <x:c r="A86" s="81"/>
      <x:c r="B86" s="81"/>
      <x:c r="C86" s="81"/>
      <x:c r="D86" s="81"/>
      <x:c r="E86" s="158"/>
      <x:c r="F86" s="158"/>
      <x:c r="G86" s="158"/>
      <x:c r="H86" s="163" t="str">
        <x:f>IF(OR(A86="",COUNT(E86:G86)&lt;&gt;3),"",IF(F86=E86,"CHECK TARGET",(G86-E86)/(F86-E86)))</x:f>
      </x:c>
      <x:c r="I86" s="144"/>
      <x:c r="J86" s="144"/>
      <x:c r="K86" s="81"/>
      <x:c r="L86" s="81"/>
      <x:c r="M86" s="81"/>
      <x:c r="N86" s="155" t="str">
        <x:f>IF(A86="","",IF(COUNT(E86:F86)&lt;&gt;2,"BASELINE/TARGET MISSING",IF(F86=E86,"CHECK TARGET",IF(NOT(ISNUMBER(G86)),"NOT YET MEASURED",IF(M86="","EVIDENCE MISSING",IF(OR(AND(F86&gt;E86,G86&gt;=F86),AND(F86&lt;E86,G86&lt;=F86)),"TARGET MET - VERIFY","TARGET NOT YET MET"))))))</x:f>
      </x:c>
    </x:row>
    <x:row r="87" ht="42" customHeight="1">
      <x:c r="A87" s="81"/>
      <x:c r="B87" s="81"/>
      <x:c r="C87" s="81"/>
      <x:c r="D87" s="81"/>
      <x:c r="E87" s="158"/>
      <x:c r="F87" s="158"/>
      <x:c r="G87" s="158"/>
      <x:c r="H87" s="163" t="str">
        <x:f>IF(OR(A87="",COUNT(E87:G87)&lt;&gt;3),"",IF(F87=E87,"CHECK TARGET",(G87-E87)/(F87-E87)))</x:f>
      </x:c>
      <x:c r="I87" s="144"/>
      <x:c r="J87" s="144"/>
      <x:c r="K87" s="81"/>
      <x:c r="L87" s="81"/>
      <x:c r="M87" s="81"/>
      <x:c r="N87" s="155" t="str">
        <x:f>IF(A87="","",IF(COUNT(E87:F87)&lt;&gt;2,"BASELINE/TARGET MISSING",IF(F87=E87,"CHECK TARGET",IF(NOT(ISNUMBER(G87)),"NOT YET MEASURED",IF(M87="","EVIDENCE MISSING",IF(OR(AND(F87&gt;E87,G87&gt;=F87),AND(F87&lt;E87,G87&lt;=F87)),"TARGET MET - VERIFY","TARGET NOT YET MET"))))))</x:f>
      </x:c>
    </x:row>
    <x:row r="88" ht="42" customHeight="1">
      <x:c r="A88" s="81"/>
      <x:c r="B88" s="81"/>
      <x:c r="C88" s="81"/>
      <x:c r="D88" s="81"/>
      <x:c r="E88" s="158"/>
      <x:c r="F88" s="158"/>
      <x:c r="G88" s="158"/>
      <x:c r="H88" s="163" t="str">
        <x:f>IF(OR(A88="",COUNT(E88:G88)&lt;&gt;3),"",IF(F88=E88,"CHECK TARGET",(G88-E88)/(F88-E88)))</x:f>
      </x:c>
      <x:c r="I88" s="144"/>
      <x:c r="J88" s="144"/>
      <x:c r="K88" s="81"/>
      <x:c r="L88" s="81"/>
      <x:c r="M88" s="81"/>
      <x:c r="N88" s="155" t="str">
        <x:f>IF(A88="","",IF(COUNT(E88:F88)&lt;&gt;2,"BASELINE/TARGET MISSING",IF(F88=E88,"CHECK TARGET",IF(NOT(ISNUMBER(G88)),"NOT YET MEASURED",IF(M88="","EVIDENCE MISSING",IF(OR(AND(F88&gt;E88,G88&gt;=F88),AND(F88&lt;E88,G88&lt;=F88)),"TARGET MET - VERIFY","TARGET NOT YET MET"))))))</x:f>
      </x:c>
    </x:row>
    <x:row r="89" ht="42" customHeight="1">
      <x:c r="A89" s="81"/>
      <x:c r="B89" s="81"/>
      <x:c r="C89" s="81"/>
      <x:c r="D89" s="81"/>
      <x:c r="E89" s="158"/>
      <x:c r="F89" s="158"/>
      <x:c r="G89" s="158"/>
      <x:c r="H89" s="163" t="str">
        <x:f>IF(OR(A89="",COUNT(E89:G89)&lt;&gt;3),"",IF(F89=E89,"CHECK TARGET",(G89-E89)/(F89-E89)))</x:f>
      </x:c>
      <x:c r="I89" s="144"/>
      <x:c r="J89" s="144"/>
      <x:c r="K89" s="81"/>
      <x:c r="L89" s="81"/>
      <x:c r="M89" s="81"/>
      <x:c r="N89" s="155" t="str">
        <x:f>IF(A89="","",IF(COUNT(E89:F89)&lt;&gt;2,"BASELINE/TARGET MISSING",IF(F89=E89,"CHECK TARGET",IF(NOT(ISNUMBER(G89)),"NOT YET MEASURED",IF(M89="","EVIDENCE MISSING",IF(OR(AND(F89&gt;E89,G89&gt;=F89),AND(F89&lt;E89,G89&lt;=F89)),"TARGET MET - VERIFY","TARGET NOT YET MET"))))))</x:f>
      </x:c>
    </x:row>
    <x:row r="90" ht="42" customHeight="1">
      <x:c r="A90" s="81"/>
      <x:c r="B90" s="81"/>
      <x:c r="C90" s="81"/>
      <x:c r="D90" s="81"/>
      <x:c r="E90" s="158"/>
      <x:c r="F90" s="158"/>
      <x:c r="G90" s="158"/>
      <x:c r="H90" s="163" t="str">
        <x:f>IF(OR(A90="",COUNT(E90:G90)&lt;&gt;3),"",IF(F90=E90,"CHECK TARGET",(G90-E90)/(F90-E90)))</x:f>
      </x:c>
      <x:c r="I90" s="144"/>
      <x:c r="J90" s="144"/>
      <x:c r="K90" s="81"/>
      <x:c r="L90" s="81"/>
      <x:c r="M90" s="81"/>
      <x:c r="N90" s="155" t="str">
        <x:f>IF(A90="","",IF(COUNT(E90:F90)&lt;&gt;2,"BASELINE/TARGET MISSING",IF(F90=E90,"CHECK TARGET",IF(NOT(ISNUMBER(G90)),"NOT YET MEASURED",IF(M90="","EVIDENCE MISSING",IF(OR(AND(F90&gt;E90,G90&gt;=F90),AND(F90&lt;E90,G90&lt;=F90)),"TARGET MET - VERIFY","TARGET NOT YET MET"))))))</x:f>
      </x:c>
    </x:row>
    <x:row r="91" ht="42" customHeight="1">
      <x:c r="A91" s="81"/>
      <x:c r="B91" s="81"/>
      <x:c r="C91" s="81"/>
      <x:c r="D91" s="81"/>
      <x:c r="E91" s="158"/>
      <x:c r="F91" s="158"/>
      <x:c r="G91" s="158"/>
      <x:c r="H91" s="163" t="str">
        <x:f>IF(OR(A91="",COUNT(E91:G91)&lt;&gt;3),"",IF(F91=E91,"CHECK TARGET",(G91-E91)/(F91-E91)))</x:f>
      </x:c>
      <x:c r="I91" s="144"/>
      <x:c r="J91" s="144"/>
      <x:c r="K91" s="81"/>
      <x:c r="L91" s="81"/>
      <x:c r="M91" s="81"/>
      <x:c r="N91" s="155" t="str">
        <x:f>IF(A91="","",IF(COUNT(E91:F91)&lt;&gt;2,"BASELINE/TARGET MISSING",IF(F91=E91,"CHECK TARGET",IF(NOT(ISNUMBER(G91)),"NOT YET MEASURED",IF(M91="","EVIDENCE MISSING",IF(OR(AND(F91&gt;E91,G91&gt;=F91),AND(F91&lt;E91,G91&lt;=F91)),"TARGET MET - VERIFY","TARGET NOT YET MET"))))))</x:f>
      </x:c>
    </x:row>
    <x:row r="92" ht="42" customHeight="1">
      <x:c r="A92" s="81"/>
      <x:c r="B92" s="81"/>
      <x:c r="C92" s="81"/>
      <x:c r="D92" s="81"/>
      <x:c r="E92" s="158"/>
      <x:c r="F92" s="158"/>
      <x:c r="G92" s="158"/>
      <x:c r="H92" s="163" t="str">
        <x:f>IF(OR(A92="",COUNT(E92:G92)&lt;&gt;3),"",IF(F92=E92,"CHECK TARGET",(G92-E92)/(F92-E92)))</x:f>
      </x:c>
      <x:c r="I92" s="144"/>
      <x:c r="J92" s="144"/>
      <x:c r="K92" s="81"/>
      <x:c r="L92" s="81"/>
      <x:c r="M92" s="81"/>
      <x:c r="N92" s="155" t="str">
        <x:f>IF(A92="","",IF(COUNT(E92:F92)&lt;&gt;2,"BASELINE/TARGET MISSING",IF(F92=E92,"CHECK TARGET",IF(NOT(ISNUMBER(G92)),"NOT YET MEASURED",IF(M92="","EVIDENCE MISSING",IF(OR(AND(F92&gt;E92,G92&gt;=F92),AND(F92&lt;E92,G92&lt;=F92)),"TARGET MET - VERIFY","TARGET NOT YET MET"))))))</x:f>
      </x:c>
    </x:row>
    <x:row r="93" ht="42" customHeight="1">
      <x:c r="A93" s="81"/>
      <x:c r="B93" s="81"/>
      <x:c r="C93" s="81"/>
      <x:c r="D93" s="81"/>
      <x:c r="E93" s="158"/>
      <x:c r="F93" s="158"/>
      <x:c r="G93" s="158"/>
      <x:c r="H93" s="163" t="str">
        <x:f>IF(OR(A93="",COUNT(E93:G93)&lt;&gt;3),"",IF(F93=E93,"CHECK TARGET",(G93-E93)/(F93-E93)))</x:f>
      </x:c>
      <x:c r="I93" s="144"/>
      <x:c r="J93" s="144"/>
      <x:c r="K93" s="81"/>
      <x:c r="L93" s="81"/>
      <x:c r="M93" s="81"/>
      <x:c r="N93" s="155" t="str">
        <x:f>IF(A93="","",IF(COUNT(E93:F93)&lt;&gt;2,"BASELINE/TARGET MISSING",IF(F93=E93,"CHECK TARGET",IF(NOT(ISNUMBER(G93)),"NOT YET MEASURED",IF(M93="","EVIDENCE MISSING",IF(OR(AND(F93&gt;E93,G93&gt;=F93),AND(F93&lt;E93,G93&lt;=F93)),"TARGET MET - VERIFY","TARGET NOT YET MET"))))))</x:f>
      </x:c>
    </x:row>
    <x:row r="94" ht="42" customHeight="1">
      <x:c r="A94" s="81"/>
      <x:c r="B94" s="81"/>
      <x:c r="C94" s="81"/>
      <x:c r="D94" s="81"/>
      <x:c r="E94" s="158"/>
      <x:c r="F94" s="158"/>
      <x:c r="G94" s="158"/>
      <x:c r="H94" s="163" t="str">
        <x:f>IF(OR(A94="",COUNT(E94:G94)&lt;&gt;3),"",IF(F94=E94,"CHECK TARGET",(G94-E94)/(F94-E94)))</x:f>
      </x:c>
      <x:c r="I94" s="144"/>
      <x:c r="J94" s="144"/>
      <x:c r="K94" s="81"/>
      <x:c r="L94" s="81"/>
      <x:c r="M94" s="81"/>
      <x:c r="N94" s="155" t="str">
        <x:f>IF(A94="","",IF(COUNT(E94:F94)&lt;&gt;2,"BASELINE/TARGET MISSING",IF(F94=E94,"CHECK TARGET",IF(NOT(ISNUMBER(G94)),"NOT YET MEASURED",IF(M94="","EVIDENCE MISSING",IF(OR(AND(F94&gt;E94,G94&gt;=F94),AND(F94&lt;E94,G94&lt;=F94)),"TARGET MET - VERIFY","TARGET NOT YET MET"))))))</x:f>
      </x:c>
    </x:row>
    <x:row r="95" ht="42" customHeight="1">
      <x:c r="A95" s="81"/>
      <x:c r="B95" s="81"/>
      <x:c r="C95" s="81"/>
      <x:c r="D95" s="81"/>
      <x:c r="E95" s="158"/>
      <x:c r="F95" s="158"/>
      <x:c r="G95" s="158"/>
      <x:c r="H95" s="163" t="str">
        <x:f>IF(OR(A95="",COUNT(E95:G95)&lt;&gt;3),"",IF(F95=E95,"CHECK TARGET",(G95-E95)/(F95-E95)))</x:f>
      </x:c>
      <x:c r="I95" s="144"/>
      <x:c r="J95" s="144"/>
      <x:c r="K95" s="81"/>
      <x:c r="L95" s="81"/>
      <x:c r="M95" s="81"/>
      <x:c r="N95" s="155" t="str">
        <x:f>IF(A95="","",IF(COUNT(E95:F95)&lt;&gt;2,"BASELINE/TARGET MISSING",IF(F95=E95,"CHECK TARGET",IF(NOT(ISNUMBER(G95)),"NOT YET MEASURED",IF(M95="","EVIDENCE MISSING",IF(OR(AND(F95&gt;E95,G95&gt;=F95),AND(F95&lt;E95,G95&lt;=F95)),"TARGET MET - VERIFY","TARGET NOT YET MET"))))))</x:f>
      </x:c>
    </x:row>
    <x:row r="96" ht="42" customHeight="1">
      <x:c r="A96" s="81"/>
      <x:c r="B96" s="81"/>
      <x:c r="C96" s="81"/>
      <x:c r="D96" s="81"/>
      <x:c r="E96" s="158"/>
      <x:c r="F96" s="158"/>
      <x:c r="G96" s="158"/>
      <x:c r="H96" s="163" t="str">
        <x:f>IF(OR(A96="",COUNT(E96:G96)&lt;&gt;3),"",IF(F96=E96,"CHECK TARGET",(G96-E96)/(F96-E96)))</x:f>
      </x:c>
      <x:c r="I96" s="144"/>
      <x:c r="J96" s="144"/>
      <x:c r="K96" s="81"/>
      <x:c r="L96" s="81"/>
      <x:c r="M96" s="81"/>
      <x:c r="N96" s="155" t="str">
        <x:f>IF(A96="","",IF(COUNT(E96:F96)&lt;&gt;2,"BASELINE/TARGET MISSING",IF(F96=E96,"CHECK TARGET",IF(NOT(ISNUMBER(G96)),"NOT YET MEASURED",IF(M96="","EVIDENCE MISSING",IF(OR(AND(F96&gt;E96,G96&gt;=F96),AND(F96&lt;E96,G96&lt;=F96)),"TARGET MET - VERIFY","TARGET NOT YET MET"))))))</x:f>
      </x:c>
    </x:row>
    <x:row r="97" ht="42" customHeight="1">
      <x:c r="A97" s="81"/>
      <x:c r="B97" s="81"/>
      <x:c r="C97" s="81"/>
      <x:c r="D97" s="81"/>
      <x:c r="E97" s="158"/>
      <x:c r="F97" s="158"/>
      <x:c r="G97" s="158"/>
      <x:c r="H97" s="163" t="str">
        <x:f>IF(OR(A97="",COUNT(E97:G97)&lt;&gt;3),"",IF(F97=E97,"CHECK TARGET",(G97-E97)/(F97-E97)))</x:f>
      </x:c>
      <x:c r="I97" s="144"/>
      <x:c r="J97" s="144"/>
      <x:c r="K97" s="81"/>
      <x:c r="L97" s="81"/>
      <x:c r="M97" s="81"/>
      <x:c r="N97" s="155" t="str">
        <x:f>IF(A97="","",IF(COUNT(E97:F97)&lt;&gt;2,"BASELINE/TARGET MISSING",IF(F97=E97,"CHECK TARGET",IF(NOT(ISNUMBER(G97)),"NOT YET MEASURED",IF(M97="","EVIDENCE MISSING",IF(OR(AND(F97&gt;E97,G97&gt;=F97),AND(F97&lt;E97,G97&lt;=F97)),"TARGET MET - VERIFY","TARGET NOT YET MET"))))))</x:f>
      </x:c>
    </x:row>
    <x:row r="98" ht="42" customHeight="1">
      <x:c r="A98" s="81"/>
      <x:c r="B98" s="81"/>
      <x:c r="C98" s="81"/>
      <x:c r="D98" s="81"/>
      <x:c r="E98" s="158"/>
      <x:c r="F98" s="158"/>
      <x:c r="G98" s="158"/>
      <x:c r="H98" s="163" t="str">
        <x:f>IF(OR(A98="",COUNT(E98:G98)&lt;&gt;3),"",IF(F98=E98,"CHECK TARGET",(G98-E98)/(F98-E98)))</x:f>
      </x:c>
      <x:c r="I98" s="144"/>
      <x:c r="J98" s="144"/>
      <x:c r="K98" s="81"/>
      <x:c r="L98" s="81"/>
      <x:c r="M98" s="81"/>
      <x:c r="N98" s="155" t="str">
        <x:f>IF(A98="","",IF(COUNT(E98:F98)&lt;&gt;2,"BASELINE/TARGET MISSING",IF(F98=E98,"CHECK TARGET",IF(NOT(ISNUMBER(G98)),"NOT YET MEASURED",IF(M98="","EVIDENCE MISSING",IF(OR(AND(F98&gt;E98,G98&gt;=F98),AND(F98&lt;E98,G98&lt;=F98)),"TARGET MET - VERIFY","TARGET NOT YET MET"))))))</x:f>
      </x:c>
    </x:row>
    <x:row r="99" ht="42" customHeight="1">
      <x:c r="A99" s="81"/>
      <x:c r="B99" s="81"/>
      <x:c r="C99" s="81"/>
      <x:c r="D99" s="81"/>
      <x:c r="E99" s="158"/>
      <x:c r="F99" s="158"/>
      <x:c r="G99" s="158"/>
      <x:c r="H99" s="163" t="str">
        <x:f>IF(OR(A99="",COUNT(E99:G99)&lt;&gt;3),"",IF(F99=E99,"CHECK TARGET",(G99-E99)/(F99-E99)))</x:f>
      </x:c>
      <x:c r="I99" s="144"/>
      <x:c r="J99" s="144"/>
      <x:c r="K99" s="81"/>
      <x:c r="L99" s="81"/>
      <x:c r="M99" s="81"/>
      <x:c r="N99" s="155" t="str">
        <x:f>IF(A99="","",IF(COUNT(E99:F99)&lt;&gt;2,"BASELINE/TARGET MISSING",IF(F99=E99,"CHECK TARGET",IF(NOT(ISNUMBER(G99)),"NOT YET MEASURED",IF(M99="","EVIDENCE MISSING",IF(OR(AND(F99&gt;E99,G99&gt;=F99),AND(F99&lt;E99,G99&lt;=F99)),"TARGET MET - VERIFY","TARGET NOT YET MET"))))))</x:f>
      </x:c>
    </x:row>
    <x:row r="100" ht="42" customHeight="1">
      <x:c r="A100" s="81"/>
      <x:c r="B100" s="81"/>
      <x:c r="C100" s="81"/>
      <x:c r="D100" s="81"/>
      <x:c r="E100" s="158"/>
      <x:c r="F100" s="158"/>
      <x:c r="G100" s="158"/>
      <x:c r="H100" s="163" t="str">
        <x:f>IF(OR(A100="",COUNT(E100:G100)&lt;&gt;3),"",IF(F100=E100,"CHECK TARGET",(G100-E100)/(F100-E100)))</x:f>
      </x:c>
      <x:c r="I100" s="144"/>
      <x:c r="J100" s="144"/>
      <x:c r="K100" s="81"/>
      <x:c r="L100" s="81"/>
      <x:c r="M100" s="81"/>
      <x:c r="N100" s="155" t="str">
        <x:f>IF(A100="","",IF(COUNT(E100:F100)&lt;&gt;2,"BASELINE/TARGET MISSING",IF(F100=E100,"CHECK TARGET",IF(NOT(ISNUMBER(G100)),"NOT YET MEASURED",IF(M100="","EVIDENCE MISSING",IF(OR(AND(F100&gt;E100,G100&gt;=F100),AND(F100&lt;E100,G100&lt;=F100)),"TARGET MET - VERIFY","TARGET NOT YET MET"))))))</x:f>
      </x:c>
    </x:row>
    <x:row r="101" ht="42" customHeight="1">
      <x:c r="A101" s="81"/>
      <x:c r="B101" s="81"/>
      <x:c r="C101" s="81"/>
      <x:c r="D101" s="81"/>
      <x:c r="E101" s="158"/>
      <x:c r="F101" s="158"/>
      <x:c r="G101" s="158"/>
      <x:c r="H101" s="163" t="str">
        <x:f>IF(OR(A101="",COUNT(E101:G101)&lt;&gt;3),"",IF(F101=E101,"CHECK TARGET",(G101-E101)/(F101-E101)))</x:f>
      </x:c>
      <x:c r="I101" s="144"/>
      <x:c r="J101" s="144"/>
      <x:c r="K101" s="81"/>
      <x:c r="L101" s="81"/>
      <x:c r="M101" s="81"/>
      <x:c r="N101" s="155" t="str">
        <x:f>IF(A101="","",IF(COUNT(E101:F101)&lt;&gt;2,"BASELINE/TARGET MISSING",IF(F101=E101,"CHECK TARGET",IF(NOT(ISNUMBER(G101)),"NOT YET MEASURED",IF(M101="","EVIDENCE MISSING",IF(OR(AND(F101&gt;E101,G101&gt;=F101),AND(F101&lt;E101,G101&lt;=F101)),"TARGET MET - VERIFY","TARGET NOT YET MET"))))))</x:f>
      </x:c>
    </x:row>
    <x:row r="102" ht="42" customHeight="1">
      <x:c r="A102" s="81"/>
      <x:c r="B102" s="81"/>
      <x:c r="C102" s="81"/>
      <x:c r="D102" s="81"/>
      <x:c r="E102" s="158"/>
      <x:c r="F102" s="158"/>
      <x:c r="G102" s="158"/>
      <x:c r="H102" s="163" t="str">
        <x:f>IF(OR(A102="",COUNT(E102:G102)&lt;&gt;3),"",IF(F102=E102,"CHECK TARGET",(G102-E102)/(F102-E102)))</x:f>
      </x:c>
      <x:c r="I102" s="144"/>
      <x:c r="J102" s="144"/>
      <x:c r="K102" s="81"/>
      <x:c r="L102" s="81"/>
      <x:c r="M102" s="81"/>
      <x:c r="N102" s="155" t="str">
        <x:f>IF(A102="","",IF(COUNT(E102:F102)&lt;&gt;2,"BASELINE/TARGET MISSING",IF(F102=E102,"CHECK TARGET",IF(NOT(ISNUMBER(G102)),"NOT YET MEASURED",IF(M102="","EVIDENCE MISSING",IF(OR(AND(F102&gt;E102,G102&gt;=F102),AND(F102&lt;E102,G102&lt;=F102)),"TARGET MET - VERIFY","TARGET NOT YET MET"))))))</x:f>
      </x:c>
    </x:row>
    <x:row r="103" ht="42" customHeight="1">
      <x:c r="A103" s="81"/>
      <x:c r="B103" s="81"/>
      <x:c r="C103" s="81"/>
      <x:c r="D103" s="81"/>
      <x:c r="E103" s="158"/>
      <x:c r="F103" s="158"/>
      <x:c r="G103" s="158"/>
      <x:c r="H103" s="163" t="str">
        <x:f>IF(OR(A103="",COUNT(E103:G103)&lt;&gt;3),"",IF(F103=E103,"CHECK TARGET",(G103-E103)/(F103-E103)))</x:f>
      </x:c>
      <x:c r="I103" s="144"/>
      <x:c r="J103" s="144"/>
      <x:c r="K103" s="81"/>
      <x:c r="L103" s="81"/>
      <x:c r="M103" s="81"/>
      <x:c r="N103" s="155" t="str">
        <x:f>IF(A103="","",IF(COUNT(E103:F103)&lt;&gt;2,"BASELINE/TARGET MISSING",IF(F103=E103,"CHECK TARGET",IF(NOT(ISNUMBER(G103)),"NOT YET MEASURED",IF(M103="","EVIDENCE MISSING",IF(OR(AND(F103&gt;E103,G103&gt;=F103),AND(F103&lt;E103,G103&lt;=F103)),"TARGET MET - VERIFY","TARGET NOT YET MET"))))))</x:f>
      </x:c>
    </x:row>
    <x:row r="104" ht="42" customHeight="1">
      <x:c r="A104" s="81"/>
      <x:c r="B104" s="81"/>
      <x:c r="C104" s="81"/>
      <x:c r="D104" s="81"/>
      <x:c r="E104" s="158"/>
      <x:c r="F104" s="158"/>
      <x:c r="G104" s="158"/>
      <x:c r="H104" s="163" t="str">
        <x:f>IF(OR(A104="",COUNT(E104:G104)&lt;&gt;3),"",IF(F104=E104,"CHECK TARGET",(G104-E104)/(F104-E104)))</x:f>
      </x:c>
      <x:c r="I104" s="144"/>
      <x:c r="J104" s="144"/>
      <x:c r="K104" s="81"/>
      <x:c r="L104" s="81"/>
      <x:c r="M104" s="81"/>
      <x:c r="N104" s="155" t="str">
        <x:f>IF(A104="","",IF(COUNT(E104:F104)&lt;&gt;2,"BASELINE/TARGET MISSING",IF(F104=E104,"CHECK TARGET",IF(NOT(ISNUMBER(G104)),"NOT YET MEASURED",IF(M104="","EVIDENCE MISSING",IF(OR(AND(F104&gt;E104,G104&gt;=F104),AND(F104&lt;E104,G104&lt;=F104)),"TARGET MET - VERIFY","TARGET NOT YET MET"))))))</x:f>
      </x:c>
    </x:row>
    <x:row r="105" ht="42" customHeight="1">
      <x:c r="A105" s="81"/>
      <x:c r="B105" s="81"/>
      <x:c r="C105" s="81"/>
      <x:c r="D105" s="81"/>
      <x:c r="E105" s="158"/>
      <x:c r="F105" s="158"/>
      <x:c r="G105" s="158"/>
      <x:c r="H105" s="163" t="str">
        <x:f>IF(OR(A105="",COUNT(E105:G105)&lt;&gt;3),"",IF(F105=E105,"CHECK TARGET",(G105-E105)/(F105-E105)))</x:f>
      </x:c>
      <x:c r="I105" s="144"/>
      <x:c r="J105" s="144"/>
      <x:c r="K105" s="81"/>
      <x:c r="L105" s="81"/>
      <x:c r="M105" s="81"/>
      <x:c r="N105" s="155" t="str">
        <x:f>IF(A105="","",IF(COUNT(E105:F105)&lt;&gt;2,"BASELINE/TARGET MISSING",IF(F105=E105,"CHECK TARGET",IF(NOT(ISNUMBER(G105)),"NOT YET MEASURED",IF(M105="","EVIDENCE MISSING",IF(OR(AND(F105&gt;E105,G105&gt;=F105),AND(F105&lt;E105,G105&lt;=F105)),"TARGET MET - VERIFY","TARGET NOT YET MET"))))))</x:f>
      </x:c>
    </x:row>
    <x:row r="106" ht="42" customHeight="1">
      <x:c r="A106" s="81"/>
      <x:c r="B106" s="81"/>
      <x:c r="C106" s="81"/>
      <x:c r="D106" s="81"/>
      <x:c r="E106" s="158"/>
      <x:c r="F106" s="158"/>
      <x:c r="G106" s="158"/>
      <x:c r="H106" s="163" t="str">
        <x:f>IF(OR(A106="",COUNT(E106:G106)&lt;&gt;3),"",IF(F106=E106,"CHECK TARGET",(G106-E106)/(F106-E106)))</x:f>
      </x:c>
      <x:c r="I106" s="144"/>
      <x:c r="J106" s="144"/>
      <x:c r="K106" s="81"/>
      <x:c r="L106" s="81"/>
      <x:c r="M106" s="81"/>
      <x:c r="N106" s="155" t="str">
        <x:f>IF(A106="","",IF(COUNT(E106:F106)&lt;&gt;2,"BASELINE/TARGET MISSING",IF(F106=E106,"CHECK TARGET",IF(NOT(ISNUMBER(G106)),"NOT YET MEASURED",IF(M106="","EVIDENCE MISSING",IF(OR(AND(F106&gt;E106,G106&gt;=F106),AND(F106&lt;E106,G106&lt;=F106)),"TARGET MET - VERIFY","TARGET NOT YET MET"))))))</x:f>
      </x:c>
    </x:row>
    <x:row r="107" ht="42" customHeight="1">
      <x:c r="A107" s="81"/>
      <x:c r="B107" s="81"/>
      <x:c r="C107" s="81"/>
      <x:c r="D107" s="81"/>
      <x:c r="E107" s="158"/>
      <x:c r="F107" s="158"/>
      <x:c r="G107" s="158"/>
      <x:c r="H107" s="163" t="str">
        <x:f>IF(OR(A107="",COUNT(E107:G107)&lt;&gt;3),"",IF(F107=E107,"CHECK TARGET",(G107-E107)/(F107-E107)))</x:f>
      </x:c>
      <x:c r="I107" s="144"/>
      <x:c r="J107" s="144"/>
      <x:c r="K107" s="81"/>
      <x:c r="L107" s="81"/>
      <x:c r="M107" s="81"/>
      <x:c r="N107" s="155" t="str">
        <x:f>IF(A107="","",IF(COUNT(E107:F107)&lt;&gt;2,"BASELINE/TARGET MISSING",IF(F107=E107,"CHECK TARGET",IF(NOT(ISNUMBER(G107)),"NOT YET MEASURED",IF(M107="","EVIDENCE MISSING",IF(OR(AND(F107&gt;E107,G107&gt;=F107),AND(F107&lt;E107,G107&lt;=F107)),"TARGET MET - VERIFY","TARGET NOT YET MET"))))))</x:f>
      </x:c>
    </x:row>
    <x:row r="108" ht="42" customHeight="1">
      <x:c r="A108" s="81"/>
      <x:c r="B108" s="81"/>
      <x:c r="C108" s="81"/>
      <x:c r="D108" s="81"/>
      <x:c r="E108" s="158"/>
      <x:c r="F108" s="158"/>
      <x:c r="G108" s="158"/>
      <x:c r="H108" s="163" t="str">
        <x:f>IF(OR(A108="",COUNT(E108:G108)&lt;&gt;3),"",IF(F108=E108,"CHECK TARGET",(G108-E108)/(F108-E108)))</x:f>
      </x:c>
      <x:c r="I108" s="144"/>
      <x:c r="J108" s="144"/>
      <x:c r="K108" s="81"/>
      <x:c r="L108" s="81"/>
      <x:c r="M108" s="81"/>
      <x:c r="N108" s="155" t="str">
        <x:f>IF(A108="","",IF(COUNT(E108:F108)&lt;&gt;2,"BASELINE/TARGET MISSING",IF(F108=E108,"CHECK TARGET",IF(NOT(ISNUMBER(G108)),"NOT YET MEASURED",IF(M108="","EVIDENCE MISSING",IF(OR(AND(F108&gt;E108,G108&gt;=F108),AND(F108&lt;E108,G108&lt;=F108)),"TARGET MET - VERIFY","TARGET NOT YET MET"))))))</x:f>
      </x:c>
    </x:row>
    <x:row r="109" ht="42" customHeight="1">
      <x:c r="A109" s="81"/>
      <x:c r="B109" s="81"/>
      <x:c r="C109" s="81"/>
      <x:c r="D109" s="81"/>
      <x:c r="E109" s="158"/>
      <x:c r="F109" s="158"/>
      <x:c r="G109" s="158"/>
      <x:c r="H109" s="163" t="str">
        <x:f>IF(OR(A109="",COUNT(E109:G109)&lt;&gt;3),"",IF(F109=E109,"CHECK TARGET",(G109-E109)/(F109-E109)))</x:f>
      </x:c>
      <x:c r="I109" s="144"/>
      <x:c r="J109" s="144"/>
      <x:c r="K109" s="81"/>
      <x:c r="L109" s="81"/>
      <x:c r="M109" s="81"/>
      <x:c r="N109" s="155" t="str">
        <x:f>IF(A109="","",IF(COUNT(E109:F109)&lt;&gt;2,"BASELINE/TARGET MISSING",IF(F109=E109,"CHECK TARGET",IF(NOT(ISNUMBER(G109)),"NOT YET MEASURED",IF(M109="","EVIDENCE MISSING",IF(OR(AND(F109&gt;E109,G109&gt;=F109),AND(F109&lt;E109,G109&lt;=F109)),"TARGET MET - VERIFY","TARGET NOT YET MET"))))))</x:f>
      </x:c>
    </x:row>
    <x:row r="110" ht="21" customHeight="1">
      <x:c r="A110" s="15"/>
      <x:c r="B110" s="15"/>
      <x:c r="C110" s="15"/>
      <x:c r="D110" s="15"/>
      <x:c r="E110" s="15"/>
      <x:c r="F110" s="15"/>
      <x:c r="G110" s="15"/>
      <x:c r="H110" s="15"/>
      <x:c r="I110" s="15"/>
      <x:c r="J110" s="15"/>
      <x:c r="K110" s="15"/>
      <x:c r="L110" s="15"/>
      <x:c r="M110" s="15"/>
      <x:c r="N110" s="15"/>
    </x:row>
    <x:row r="111" ht="21" customHeight="1">
      <x:c r="A111" s="15"/>
      <x:c r="B111" s="15"/>
      <x:c r="C111" s="15"/>
      <x:c r="D111" s="15"/>
      <x:c r="E111" s="15"/>
      <x:c r="F111" s="15"/>
      <x:c r="G111" s="15"/>
      <x:c r="H111" s="15"/>
      <x:c r="I111" s="15"/>
      <x:c r="J111" s="15"/>
      <x:c r="K111" s="15"/>
      <x:c r="L111" s="15"/>
      <x:c r="M111" s="15"/>
      <x:c r="N111" s="15"/>
    </x:row>
    <x:row r="112" ht="21" customHeight="1">
      <x:c r="A112" s="15"/>
      <x:c r="B112" s="15"/>
      <x:c r="C112" s="15"/>
      <x:c r="D112" s="15"/>
      <x:c r="E112" s="15"/>
      <x:c r="F112" s="15"/>
      <x:c r="G112" s="15"/>
      <x:c r="H112" s="15"/>
      <x:c r="I112" s="15"/>
      <x:c r="J112" s="15"/>
      <x:c r="K112" s="15"/>
      <x:c r="L112" s="15"/>
      <x:c r="M112" s="15"/>
      <x:c r="N112" s="15"/>
    </x:row>
    <x:row r="113" ht="21" customHeight="1">
      <x:c r="A113" s="15"/>
      <x:c r="B113" s="15"/>
      <x:c r="C113" s="15"/>
      <x:c r="D113" s="15"/>
      <x:c r="E113" s="15"/>
      <x:c r="F113" s="15"/>
      <x:c r="G113" s="15"/>
      <x:c r="H113" s="15"/>
      <x:c r="I113" s="15"/>
      <x:c r="J113" s="15"/>
      <x:c r="K113" s="15"/>
      <x:c r="L113" s="15"/>
      <x:c r="M113" s="15"/>
      <x:c r="N113" s="15"/>
    </x:row>
  </x:sheetData>
  <x:mergeCells>
    <x:mergeCell ref="A1:N3"/>
    <x:mergeCell ref="A4:N4"/>
    <x:mergeCell ref="A5:G5"/>
    <x:mergeCell ref="H5:N5"/>
    <x:mergeCell ref="A6:N6"/>
    <x:mergeCell ref="A7:N7"/>
  </x:mergeCells>
  <x:conditionalFormatting sqref="H10:H109">
    <x:cfRule type="expression" dxfId="2" priority="1">
      <x:formula>AND(ISNUMBER(H10),H10&lt;0)</x:formula>
    </x:cfRule>
  </x:conditionalFormatting>
  <x:dataValidations count="3">
    <x:dataValidation type="list" errorStyle="stop" allowBlank="1" showErrorMessage="1" errorTitle="Choose a listed value" error="Use the drop-down list or leave the entry blank." sqref="C10:C109">
      <x:formula1>"Cash,Capacity,Quality,Service,Employee experience,Risk reduction,Other"</x:formula1>
    </x:dataValidation>
    <x:dataValidation type="date" errorStyle="stop" operator="between" allowBlank="1" showErrorMessage="1" errorTitle="Enter a real date" error="Enter a date such as 12 Mar 2027, or leave this field blank." sqref="I10:I109">
      <x:formula1>1</x:formula1>
      <x:formula2>146097</x:formula2>
    </x:dataValidation>
    <x:dataValidation type="date" errorStyle="stop" operator="between" allowBlank="1" showErrorMessage="1" errorTitle="Enter a real date" error="Enter a date such as 12 Mar 2027, or leave this field blank." sqref="J10:J109">
      <x:formula1>1</x:formula1>
      <x:formula2>146097</x:formula2>
    </x:dataValidation>
  </x:dataValidations>
  <x:pageMargins left="0.7" right="0.7" top="0.75" bottom="0.75" header="0.3" footer="0.3"/>
  <x:tableParts count="1">
    <x:tablePart xmlns:r="http://schemas.openxmlformats.org/officeDocument/2006/relationships" r:id="R95bf01ab92a94c6c"/>
  </x:tableParts>
</x:worksheet>
</file>

<file path=xl/worksheets/sheet26.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B5 | Transition plan</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Plan the move from temporary project delivery to sustained operation.</x:v>
      </x:c>
      <x:c r="B4" s="28"/>
      <x:c r="C4" s="28"/>
      <x:c r="D4" s="28"/>
      <x:c r="E4" s="28"/>
      <x:c r="F4" s="28"/>
      <x:c r="G4" s="28"/>
      <x:c r="H4" s="28"/>
      <x:c r="I4" s="28"/>
      <x:c r="J4" s="28"/>
      <x:c r="K4" s="28"/>
      <x:c r="L4" s="28"/>
    </x:row>
    <x:row r="5" ht="21" customHeight="1">
      <x:c r="A5" s="35" t="str">
        <x:v>02 | PROJECT PLANNING</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Adapted from S05, B5; earlier S01 labels this B6. This edition follows S02/S05.</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Outputs to transfer</x:v>
      </x:c>
      <x:c r="B9" s="58"/>
      <x:c r="C9" s="58"/>
      <x:c r="D9" s="58"/>
      <x:c r="E9" s="58"/>
      <x:c r="F9" s="58"/>
      <x:c r="G9" s="58"/>
      <x:c r="H9" s="58"/>
      <x:c r="I9" s="58"/>
      <x:c r="J9" s="58"/>
      <x:c r="K9" s="58"/>
      <x:c r="L9" s="58"/>
    </x:row>
    <x:row r="10" ht="28" customHeight="1">
      <x:c r="A10" s="28" t="str">
        <x:v>List physical, digital, documentation and project-control outputs.</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Acceptance and owner</x:v>
      </x:c>
      <x:c r="B15" s="58"/>
      <x:c r="C15" s="58"/>
      <x:c r="D15" s="58"/>
      <x:c r="E15" s="58"/>
      <x:c r="F15" s="58"/>
      <x:c r="G15" s="58"/>
      <x:c r="H15" s="58"/>
      <x:c r="I15" s="58"/>
      <x:c r="J15" s="58"/>
      <x:c r="K15" s="58"/>
      <x:c r="L15" s="58"/>
    </x:row>
    <x:row r="16" ht="28" customHeight="1">
      <x:c r="A16" s="28" t="str">
        <x:v>State criteria, evidence and the authorised receiver.</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Operating resources</x:v>
      </x:c>
      <x:c r="B21" s="58"/>
      <x:c r="C21" s="58"/>
      <x:c r="D21" s="58"/>
      <x:c r="E21" s="58"/>
      <x:c r="F21" s="58"/>
      <x:c r="G21" s="58"/>
      <x:c r="H21" s="58"/>
      <x:c r="I21" s="58"/>
      <x:c r="J21" s="58"/>
      <x:c r="K21" s="58"/>
      <x:c r="L21" s="58"/>
    </x:row>
    <x:row r="22" ht="28" customHeight="1">
      <x:c r="A22" s="28" t="str">
        <x:v>Identify people, support, licences, access and capacity.</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Knowledge and records</x:v>
      </x:c>
      <x:c r="B27" s="58"/>
      <x:c r="C27" s="58"/>
      <x:c r="D27" s="58"/>
      <x:c r="E27" s="58"/>
      <x:c r="F27" s="58"/>
      <x:c r="G27" s="58"/>
      <x:c r="H27" s="58"/>
      <x:c r="I27" s="58"/>
      <x:c r="J27" s="58"/>
      <x:c r="K27" s="58"/>
      <x:c r="L27" s="58"/>
    </x:row>
    <x:row r="28" ht="28" customHeight="1">
      <x:c r="A28" s="28" t="str">
        <x:v>Specify user guidance, design records and archive responsibilities.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Schedule and fallback</x:v>
      </x:c>
      <x:c r="B33" s="58"/>
      <x:c r="C33" s="58"/>
      <x:c r="D33" s="58"/>
      <x:c r="E33" s="58"/>
      <x:c r="F33" s="58"/>
      <x:c r="G33" s="58"/>
      <x:c r="H33" s="58"/>
      <x:c r="I33" s="58"/>
      <x:c r="J33" s="58"/>
      <x:c r="K33" s="58"/>
      <x:c r="L33" s="58"/>
    </x:row>
    <x:row r="34" ht="28" customHeight="1">
      <x:c r="A34" s="28" t="str">
        <x:v>Sequence cutover, stabilisation, support and rollback.</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Risks and residuals</x:v>
      </x:c>
      <x:c r="B39" s="58"/>
      <x:c r="C39" s="58"/>
      <x:c r="D39" s="58"/>
      <x:c r="E39" s="58"/>
      <x:c r="F39" s="58"/>
      <x:c r="G39" s="58"/>
      <x:c r="H39" s="58"/>
      <x:c r="I39" s="58"/>
      <x:c r="J39" s="58"/>
      <x:c r="K39" s="58"/>
      <x:c r="L39" s="58"/>
    </x:row>
    <x:row r="40" ht="28" customHeight="1">
      <x:c r="A40" s="28" t="str">
        <x:v>Record open items, receiving owners and transition approval.</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A handover email is not evidence of operational readiness. Do not transfer unresolved work without a receiving owner, authority, resources and a due date. Keep project closure distinct from full benefit achievement.</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C18 Cutover / C19 Handover / D7 Residuals</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27.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13" hidden="0" customWidth="1"/>
    <x:col min="8" max="8" width="13" hidden="0" customWidth="1"/>
  </x:cols>
  <x:sheetData>
    <x:row r="1" ht="21" customHeight="1">
      <x:c r="A1" s="21" t="str">
        <x:v>B6 | Project contact list</x:v>
      </x:c>
      <x:c r="B1" s="21"/>
      <x:c r="C1" s="21"/>
      <x:c r="D1" s="21"/>
      <x:c r="E1" s="21"/>
      <x:c r="F1" s="21"/>
      <x:c r="G1" s="21"/>
      <x:c r="H1" s="21"/>
    </x:row>
    <x:row r="2" ht="21" customHeight="1">
      <x:c r="A2" s="21"/>
      <x:c r="B2" s="21"/>
      <x:c r="C2" s="21"/>
      <x:c r="D2" s="21"/>
      <x:c r="E2" s="21"/>
      <x:c r="F2" s="21"/>
      <x:c r="G2" s="21"/>
      <x:c r="H2" s="21"/>
    </x:row>
    <x:row r="3" ht="21" customHeight="1">
      <x:c r="A3" s="21"/>
      <x:c r="B3" s="21"/>
      <x:c r="C3" s="21"/>
      <x:c r="D3" s="21"/>
      <x:c r="E3" s="21"/>
      <x:c r="F3" s="21"/>
      <x:c r="G3" s="21"/>
      <x:c r="H3" s="21"/>
    </x:row>
    <x:row r="4" ht="30" customHeight="1">
      <x:c r="A4" s="28" t="str">
        <x:v>Maintain an accurate, purpose-limited directory of project roles and contact routes.</x:v>
      </x:c>
      <x:c r="B4" s="28"/>
      <x:c r="C4" s="28"/>
      <x:c r="D4" s="28"/>
      <x:c r="E4" s="28"/>
      <x:c r="F4" s="28"/>
      <x:c r="G4" s="28"/>
      <x:c r="H4" s="28"/>
    </x:row>
    <x:row r="5" ht="21" customHeight="1">
      <x:c r="A5" s="35" t="str">
        <x:v>02 | PROJECT PLANNING</x:v>
      </x:c>
      <x:c r="B5" s="35"/>
      <x:c r="C5" s="35"/>
      <x:c r="D5" s="35"/>
      <x:c r="E5" s="41" t="str">
        <x:f>IFERROR(HYPERLINK("#'04 Tool Index'!A1","OPEN TOOL INDEX"),"OPEN TOOL INDEX")</x:f>
        <x:v>OPEN TOOL INDEX</x:v>
      </x:c>
      <x:c r="F5" s="41"/>
      <x:c r="G5" s="41"/>
      <x:c r="H5" s="41"/>
    </x:row>
    <x:row r="6" ht="30" customHeight="1">
      <x:c r="A6" s="46" t="str">
        <x:v>BLUE text / pale-blue cells: enter your evidence. BLACK text / pale-teal cells: calculated. Blank is not zero or approval.</x:v>
      </x:c>
      <x:c r="B6" s="46"/>
      <x:c r="C6" s="46"/>
      <x:c r="D6" s="46"/>
      <x:c r="E6" s="46"/>
      <x:c r="F6" s="46"/>
      <x:c r="G6" s="46"/>
      <x:c r="H6" s="46"/>
    </x:row>
    <x:row r="7" ht="26" customHeight="1">
      <x:c r="A7" s="52" t="str">
        <x:v>Developed from S07, contact checklist under D3; source discrepancy in S05 B6 recorded.</x:v>
      </x:c>
      <x:c r="B7" s="52"/>
      <x:c r="C7" s="52"/>
      <x:c r="D7" s="52"/>
      <x:c r="E7" s="52"/>
      <x:c r="F7" s="52"/>
      <x:c r="G7" s="52"/>
      <x:c r="H7" s="52"/>
    </x:row>
    <x:row r="8" ht="21" customHeight="1">
      <x:c r="A8" s="15"/>
      <x:c r="B8" s="15"/>
      <x:c r="C8" s="15"/>
      <x:c r="D8" s="15"/>
      <x:c r="E8" s="15"/>
      <x:c r="F8" s="15"/>
      <x:c r="G8" s="15"/>
      <x:c r="H8" s="15"/>
    </x:row>
    <x:row r="9" ht="40" customHeight="1">
      <x:c r="A9" s="76" t="str">
        <x:v>Function / role</x:v>
      </x:c>
      <x:c r="B9" s="76" t="str">
        <x:v>Involved?</x:v>
      </x:c>
      <x:c r="C9" s="76" t="str">
        <x:v>Contact</x:v>
      </x:c>
      <x:c r="D9" s="76" t="str">
        <x:v>Business route</x:v>
      </x:c>
      <x:c r="E9" s="76" t="str">
        <x:v>Deputy / escalation</x:v>
      </x:c>
      <x:c r="F9" s="76" t="str">
        <x:v>Review date</x:v>
      </x:c>
      <x:c r="G9" s="15"/>
      <x:c r="H9" s="15"/>
    </x:row>
    <x:row r="10" ht="42" customHeight="1">
      <x:c r="A10" s="81"/>
      <x:c r="B10" s="81"/>
      <x:c r="C10" s="81"/>
      <x:c r="D10" s="81"/>
      <x:c r="E10" s="81"/>
      <x:c r="F10" s="81"/>
      <x:c r="G10" s="15"/>
      <x:c r="H10" s="15"/>
    </x:row>
    <x:row r="11" ht="42" customHeight="1">
      <x:c r="A11" s="81"/>
      <x:c r="B11" s="81"/>
      <x:c r="C11" s="81"/>
      <x:c r="D11" s="81"/>
      <x:c r="E11" s="81"/>
      <x:c r="F11" s="81"/>
      <x:c r="G11" s="15"/>
      <x:c r="H11" s="15"/>
    </x:row>
    <x:row r="12" ht="42" customHeight="1">
      <x:c r="A12" s="81"/>
      <x:c r="B12" s="81"/>
      <x:c r="C12" s="81"/>
      <x:c r="D12" s="81"/>
      <x:c r="E12" s="81"/>
      <x:c r="F12" s="81"/>
      <x:c r="G12" s="15"/>
      <x:c r="H12" s="15"/>
    </x:row>
    <x:row r="13" ht="42" customHeight="1">
      <x:c r="A13" s="81"/>
      <x:c r="B13" s="81"/>
      <x:c r="C13" s="81"/>
      <x:c r="D13" s="81"/>
      <x:c r="E13" s="81"/>
      <x:c r="F13" s="81"/>
      <x:c r="G13" s="15"/>
      <x:c r="H13" s="15"/>
    </x:row>
    <x:row r="14" ht="42" customHeight="1">
      <x:c r="A14" s="81"/>
      <x:c r="B14" s="81"/>
      <x:c r="C14" s="81"/>
      <x:c r="D14" s="81"/>
      <x:c r="E14" s="81"/>
      <x:c r="F14" s="81"/>
      <x:c r="G14" s="15"/>
      <x:c r="H14" s="15"/>
    </x:row>
    <x:row r="15" ht="42" customHeight="1">
      <x:c r="A15" s="81"/>
      <x:c r="B15" s="81"/>
      <x:c r="C15" s="81"/>
      <x:c r="D15" s="81"/>
      <x:c r="E15" s="81"/>
      <x:c r="F15" s="81"/>
      <x:c r="G15" s="15"/>
      <x:c r="H15" s="15"/>
    </x:row>
    <x:row r="16" ht="42" customHeight="1">
      <x:c r="A16" s="81"/>
      <x:c r="B16" s="81"/>
      <x:c r="C16" s="81"/>
      <x:c r="D16" s="81"/>
      <x:c r="E16" s="81"/>
      <x:c r="F16" s="81"/>
      <x:c r="G16" s="15"/>
      <x:c r="H16" s="15"/>
    </x:row>
    <x:row r="17" ht="42" customHeight="1">
      <x:c r="A17" s="81"/>
      <x:c r="B17" s="81"/>
      <x:c r="C17" s="81"/>
      <x:c r="D17" s="81"/>
      <x:c r="E17" s="81"/>
      <x:c r="F17" s="81"/>
      <x:c r="G17" s="15"/>
      <x:c r="H17" s="15"/>
    </x:row>
    <x:row r="18" ht="42" customHeight="1">
      <x:c r="A18" s="81"/>
      <x:c r="B18" s="81"/>
      <x:c r="C18" s="81"/>
      <x:c r="D18" s="81"/>
      <x:c r="E18" s="81"/>
      <x:c r="F18" s="81"/>
      <x:c r="G18" s="15"/>
      <x:c r="H18" s="15"/>
    </x:row>
    <x:row r="19" ht="42" customHeight="1">
      <x:c r="A19" s="81"/>
      <x:c r="B19" s="81"/>
      <x:c r="C19" s="81"/>
      <x:c r="D19" s="81"/>
      <x:c r="E19" s="81"/>
      <x:c r="F19" s="81"/>
      <x:c r="G19" s="15"/>
      <x:c r="H19" s="15"/>
    </x:row>
    <x:row r="20" ht="42" customHeight="1">
      <x:c r="A20" s="81"/>
      <x:c r="B20" s="81"/>
      <x:c r="C20" s="81"/>
      <x:c r="D20" s="81"/>
      <x:c r="E20" s="81"/>
      <x:c r="F20" s="81"/>
      <x:c r="G20" s="15"/>
      <x:c r="H20" s="15"/>
    </x:row>
    <x:row r="21" ht="42" customHeight="1">
      <x:c r="A21" s="81"/>
      <x:c r="B21" s="81"/>
      <x:c r="C21" s="81"/>
      <x:c r="D21" s="81"/>
      <x:c r="E21" s="81"/>
      <x:c r="F21" s="81"/>
      <x:c r="G21" s="15"/>
      <x:c r="H21" s="15"/>
    </x:row>
    <x:row r="22" ht="42" customHeight="1">
      <x:c r="A22" s="81"/>
      <x:c r="B22" s="81"/>
      <x:c r="C22" s="81"/>
      <x:c r="D22" s="81"/>
      <x:c r="E22" s="81"/>
      <x:c r="F22" s="81"/>
      <x:c r="G22" s="15"/>
      <x:c r="H22" s="15"/>
    </x:row>
    <x:row r="23" ht="42" customHeight="1">
      <x:c r="A23" s="81"/>
      <x:c r="B23" s="81"/>
      <x:c r="C23" s="81"/>
      <x:c r="D23" s="81"/>
      <x:c r="E23" s="81"/>
      <x:c r="F23" s="81"/>
      <x:c r="G23" s="15"/>
      <x:c r="H23" s="15"/>
    </x:row>
    <x:row r="24" ht="42" customHeight="1">
      <x:c r="A24" s="81"/>
      <x:c r="B24" s="81"/>
      <x:c r="C24" s="81"/>
      <x:c r="D24" s="81"/>
      <x:c r="E24" s="81"/>
      <x:c r="F24" s="81"/>
      <x:c r="G24" s="15"/>
      <x:c r="H24" s="15"/>
    </x:row>
    <x:row r="25" ht="42" customHeight="1">
      <x:c r="A25" s="81"/>
      <x:c r="B25" s="81"/>
      <x:c r="C25" s="81"/>
      <x:c r="D25" s="81"/>
      <x:c r="E25" s="81"/>
      <x:c r="F25" s="81"/>
      <x:c r="G25" s="15"/>
      <x:c r="H25" s="15"/>
    </x:row>
    <x:row r="26" ht="42" customHeight="1">
      <x:c r="A26" s="81"/>
      <x:c r="B26" s="81"/>
      <x:c r="C26" s="81"/>
      <x:c r="D26" s="81"/>
      <x:c r="E26" s="81"/>
      <x:c r="F26" s="81"/>
      <x:c r="G26" s="15"/>
      <x:c r="H26" s="15"/>
    </x:row>
    <x:row r="27" ht="42" customHeight="1">
      <x:c r="A27" s="81"/>
      <x:c r="B27" s="81"/>
      <x:c r="C27" s="81"/>
      <x:c r="D27" s="81"/>
      <x:c r="E27" s="81"/>
      <x:c r="F27" s="81"/>
      <x:c r="G27" s="15"/>
      <x:c r="H27" s="15"/>
    </x:row>
    <x:row r="28" ht="42" customHeight="1">
      <x:c r="A28" s="81"/>
      <x:c r="B28" s="81"/>
      <x:c r="C28" s="81"/>
      <x:c r="D28" s="81"/>
      <x:c r="E28" s="81"/>
      <x:c r="F28" s="81"/>
      <x:c r="G28" s="15"/>
      <x:c r="H28" s="15"/>
    </x:row>
    <x:row r="29" ht="42" customHeight="1">
      <x:c r="A29" s="81"/>
      <x:c r="B29" s="81"/>
      <x:c r="C29" s="81"/>
      <x:c r="D29" s="81"/>
      <x:c r="E29" s="81"/>
      <x:c r="F29" s="81"/>
      <x:c r="G29" s="15"/>
      <x:c r="H29" s="15"/>
    </x:row>
    <x:row r="30" ht="42" customHeight="1">
      <x:c r="A30" s="81"/>
      <x:c r="B30" s="81"/>
      <x:c r="C30" s="81"/>
      <x:c r="D30" s="81"/>
      <x:c r="E30" s="81"/>
      <x:c r="F30" s="81"/>
      <x:c r="G30" s="15"/>
      <x:c r="H30" s="15"/>
    </x:row>
    <x:row r="31" ht="42" customHeight="1">
      <x:c r="A31" s="81"/>
      <x:c r="B31" s="81"/>
      <x:c r="C31" s="81"/>
      <x:c r="D31" s="81"/>
      <x:c r="E31" s="81"/>
      <x:c r="F31" s="81"/>
      <x:c r="G31" s="15"/>
      <x:c r="H31" s="15"/>
    </x:row>
    <x:row r="32" ht="42" customHeight="1">
      <x:c r="A32" s="81"/>
      <x:c r="B32" s="81"/>
      <x:c r="C32" s="81"/>
      <x:c r="D32" s="81"/>
      <x:c r="E32" s="81"/>
      <x:c r="F32" s="81"/>
      <x:c r="G32" s="15"/>
      <x:c r="H32" s="15"/>
    </x:row>
    <x:row r="33" ht="42" customHeight="1">
      <x:c r="A33" s="81"/>
      <x:c r="B33" s="81"/>
      <x:c r="C33" s="81"/>
      <x:c r="D33" s="81"/>
      <x:c r="E33" s="81"/>
      <x:c r="F33" s="81"/>
      <x:c r="G33" s="15"/>
      <x:c r="H33" s="15"/>
    </x:row>
    <x:row r="34" ht="42" customHeight="1">
      <x:c r="A34" s="81"/>
      <x:c r="B34" s="81"/>
      <x:c r="C34" s="81"/>
      <x:c r="D34" s="81"/>
      <x:c r="E34" s="81"/>
      <x:c r="F34" s="81"/>
      <x:c r="G34" s="15"/>
      <x:c r="H34" s="15"/>
    </x:row>
    <x:row r="35" ht="42" customHeight="1">
      <x:c r="A35" s="81"/>
      <x:c r="B35" s="81"/>
      <x:c r="C35" s="81"/>
      <x:c r="D35" s="81"/>
      <x:c r="E35" s="81"/>
      <x:c r="F35" s="81"/>
      <x:c r="G35" s="15"/>
      <x:c r="H35" s="15"/>
    </x:row>
    <x:row r="36" ht="42" customHeight="1">
      <x:c r="A36" s="81"/>
      <x:c r="B36" s="81"/>
      <x:c r="C36" s="81"/>
      <x:c r="D36" s="81"/>
      <x:c r="E36" s="81"/>
      <x:c r="F36" s="81"/>
      <x:c r="G36" s="15"/>
      <x:c r="H36" s="15"/>
    </x:row>
    <x:row r="37" ht="42" customHeight="1">
      <x:c r="A37" s="81"/>
      <x:c r="B37" s="81"/>
      <x:c r="C37" s="81"/>
      <x:c r="D37" s="81"/>
      <x:c r="E37" s="81"/>
      <x:c r="F37" s="81"/>
      <x:c r="G37" s="15"/>
      <x:c r="H37" s="15"/>
    </x:row>
    <x:row r="38" ht="42" customHeight="1">
      <x:c r="A38" s="81"/>
      <x:c r="B38" s="81"/>
      <x:c r="C38" s="81"/>
      <x:c r="D38" s="81"/>
      <x:c r="E38" s="81"/>
      <x:c r="F38" s="81"/>
      <x:c r="G38" s="15"/>
      <x:c r="H38" s="15"/>
    </x:row>
    <x:row r="39" ht="42" customHeight="1">
      <x:c r="A39" s="81"/>
      <x:c r="B39" s="81"/>
      <x:c r="C39" s="81"/>
      <x:c r="D39" s="81"/>
      <x:c r="E39" s="81"/>
      <x:c r="F39" s="81"/>
      <x:c r="G39" s="15"/>
      <x:c r="H39" s="15"/>
    </x:row>
    <x:row r="40" ht="21" customHeight="1">
      <x:c r="A40" s="15"/>
      <x:c r="B40" s="15"/>
      <x:c r="C40" s="15"/>
      <x:c r="D40" s="15"/>
      <x:c r="E40" s="15"/>
      <x:c r="F40" s="15"/>
      <x:c r="G40" s="15"/>
      <x:c r="H40" s="15"/>
    </x:row>
    <x:row r="41" ht="21" customHeight="1">
      <x:c r="A41" s="15"/>
      <x:c r="B41" s="15"/>
      <x:c r="C41" s="15"/>
      <x:c r="D41" s="15"/>
      <x:c r="E41" s="15"/>
      <x:c r="F41" s="15"/>
      <x:c r="G41" s="15"/>
      <x:c r="H41" s="15"/>
    </x:row>
    <x:row r="42" ht="21" customHeight="1">
      <x:c r="A42" s="70" t="str">
        <x:v>USE THE RECORD | Who is the right person for this decision or problem? Is the contact current? What personal information is genuinely necessary? Do not publish private phone numbers or sensitive stakeholder commentary without an appropriate basis. A contact list does not establish decision authority; refer to A4 for delegated decisions.</x:v>
      </x:c>
      <x:c r="B42" s="70"/>
      <x:c r="C42" s="70"/>
      <x:c r="D42" s="70"/>
      <x:c r="E42" s="70"/>
      <x:c r="F42" s="70"/>
      <x:c r="G42" s="70"/>
      <x:c r="H42" s="70"/>
    </x:row>
    <x:row r="43" ht="21" customHeight="1">
      <x:c r="A43" s="70"/>
      <x:c r="B43" s="70"/>
      <x:c r="C43" s="70"/>
      <x:c r="D43" s="70"/>
      <x:c r="E43" s="70"/>
      <x:c r="F43" s="70"/>
      <x:c r="G43" s="70"/>
      <x:c r="H43" s="70"/>
    </x:row>
    <x:row r="44">
      <x:c r="A44" s="70"/>
      <x:c r="B44" s="70"/>
      <x:c r="C44" s="70"/>
      <x:c r="D44" s="70"/>
      <x:c r="E44" s="70"/>
      <x:c r="F44" s="70"/>
      <x:c r="G44" s="70"/>
      <x:c r="H44" s="70"/>
    </x:row>
  </x:sheetData>
  <x:mergeCells>
    <x:mergeCell ref="A1:H3"/>
    <x:mergeCell ref="A4:H4"/>
    <x:mergeCell ref="A5:D5"/>
    <x:mergeCell ref="E5:H5"/>
    <x:mergeCell ref="A6:H6"/>
    <x:mergeCell ref="A7:H7"/>
    <x:mergeCell ref="A42:H44"/>
  </x:mergeCells>
  <x:pageMargins left="0.7" right="0.7" top="0.75" bottom="0.75" header="0.3" footer="0.3"/>
  <x:tableParts count="1">
    <x:tablePart xmlns:r="http://schemas.openxmlformats.org/officeDocument/2006/relationships" r:id="R52c7d2919d4b4d5e"/>
  </x:tableParts>
</x:worksheet>
</file>

<file path=xl/worksheets/sheet28.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B7 | Work breakdown structure</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Decompose outputs into manageable work packages without losing the whole result.</x:v>
      </x:c>
      <x:c r="B4" s="28"/>
      <x:c r="C4" s="28"/>
      <x:c r="D4" s="28"/>
      <x:c r="E4" s="28"/>
      <x:c r="F4" s="28"/>
      <x:c r="G4" s="28"/>
      <x:c r="H4" s="28"/>
      <x:c r="I4" s="28"/>
      <x:c r="J4" s="28"/>
      <x:c r="K4" s="28"/>
      <x:c r="L4" s="28"/>
    </x:row>
    <x:row r="5" ht="21" customHeight="1">
      <x:c r="A5" s="35" t="str">
        <x:v>02 | PROJECT PLANNING</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Output hierarchy</x:v>
      </x:c>
      <x:c r="B9" s="58"/>
      <x:c r="C9" s="58"/>
      <x:c r="D9" s="58"/>
      <x:c r="E9" s="58"/>
      <x:c r="F9" s="58"/>
      <x:c r="G9" s="58"/>
      <x:c r="H9" s="58"/>
      <x:c r="I9" s="58"/>
      <x:c r="J9" s="58"/>
      <x:c r="K9" s="58"/>
      <x:c r="L9" s="58"/>
    </x:row>
    <x:row r="10" ht="28" customHeight="1">
      <x:c r="A10" s="28" t="str">
        <x:v>Identify the project result and output families.</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Work packages</x:v>
      </x:c>
      <x:c r="B15" s="58"/>
      <x:c r="C15" s="58"/>
      <x:c r="D15" s="58"/>
      <x:c r="E15" s="58"/>
      <x:c r="F15" s="58"/>
      <x:c r="G15" s="58"/>
      <x:c r="H15" s="58"/>
      <x:c r="I15" s="58"/>
      <x:c r="J15" s="58"/>
      <x:c r="K15" s="58"/>
      <x:c r="L15" s="58"/>
    </x:row>
    <x:row r="16" ht="28" customHeight="1">
      <x:c r="A16" s="28" t="str">
        <x:v>Assign stable IDs and concise descriptions.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Boundary and owner</x:v>
      </x:c>
      <x:c r="B21" s="58"/>
      <x:c r="C21" s="58"/>
      <x:c r="D21" s="58"/>
      <x:c r="E21" s="58"/>
      <x:c r="F21" s="58"/>
      <x:c r="G21" s="58"/>
      <x:c r="H21" s="58"/>
      <x:c r="I21" s="58"/>
      <x:c r="J21" s="58"/>
      <x:c r="K21" s="58"/>
      <x:c r="L21" s="58"/>
    </x:row>
    <x:row r="22" ht="28" customHeight="1">
      <x:c r="A22" s="28" t="str">
        <x:v>State inclusions, exclusions and accountable delivery owner.</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Completion evidence</x:v>
      </x:c>
      <x:c r="B27" s="58"/>
      <x:c r="C27" s="58"/>
      <x:c r="D27" s="58"/>
      <x:c r="E27" s="58"/>
      <x:c r="F27" s="58"/>
      <x:c r="G27" s="58"/>
      <x:c r="H27" s="58"/>
      <x:c r="I27" s="58"/>
      <x:c r="J27" s="58"/>
      <x:c r="K27" s="58"/>
      <x:c r="L27" s="58"/>
    </x:row>
    <x:row r="28" ht="28" customHeight="1">
      <x:c r="A28" s="28" t="str">
        <x:v>Specify the observable done condition.</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Interfaces and omissions</x:v>
      </x:c>
      <x:c r="B33" s="58"/>
      <x:c r="C33" s="58"/>
      <x:c r="D33" s="58"/>
      <x:c r="E33" s="58"/>
      <x:c r="F33" s="58"/>
      <x:c r="G33" s="58"/>
      <x:c r="H33" s="58"/>
      <x:c r="I33" s="58"/>
      <x:c r="J33" s="58"/>
      <x:c r="K33" s="58"/>
      <x:c r="L33" s="58"/>
    </x:row>
    <x:row r="34" ht="28" customHeight="1">
      <x:c r="A34" s="28" t="str">
        <x:v>Check dependencies, overlaps and missing control work.</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Control links</x:v>
      </x:c>
      <x:c r="B39" s="58"/>
      <x:c r="C39" s="58"/>
      <x:c r="D39" s="58"/>
      <x:c r="E39" s="58"/>
      <x:c r="F39" s="58"/>
      <x:c r="G39" s="58"/>
      <x:c r="H39" s="58"/>
      <x:c r="I39" s="58"/>
      <x:c r="J39" s="58"/>
      <x:c r="K39" s="58"/>
      <x:c r="L39" s="58"/>
    </x:row>
    <x:row r="40" ht="28" customHeight="1">
      <x:c r="A40" s="28" t="str">
        <x:v>Map package IDs to schedule, budget and quality records.</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The WBS describes the full scope; sequencing comes afterwards. A package should be small enough to estimate and control, but not so detailed that updating it becomes the main project activity.</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B1 Schedule / B9 Capacity / B10 Budget</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29.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s>
  <x:sheetData>
    <x:row r="1" ht="21" customHeight="1">
      <x:c r="A1" s="21" t="str">
        <x:v>B8 | Dependency network and critical path</x:v>
      </x:c>
      <x:c r="B1" s="21"/>
      <x:c r="C1" s="21"/>
      <x:c r="D1" s="21"/>
      <x:c r="E1" s="21"/>
      <x:c r="F1" s="21"/>
      <x:c r="G1" s="21"/>
      <x:c r="H1" s="21"/>
    </x:row>
    <x:row r="2" ht="21" customHeight="1">
      <x:c r="A2" s="21"/>
      <x:c r="B2" s="21"/>
      <x:c r="C2" s="21"/>
      <x:c r="D2" s="21"/>
      <x:c r="E2" s="21"/>
      <x:c r="F2" s="21"/>
      <x:c r="G2" s="21"/>
      <x:c r="H2" s="21"/>
    </x:row>
    <x:row r="3" ht="21" customHeight="1">
      <x:c r="A3" s="21"/>
      <x:c r="B3" s="21"/>
      <x:c r="C3" s="21"/>
      <x:c r="D3" s="21"/>
      <x:c r="E3" s="21"/>
      <x:c r="F3" s="21"/>
      <x:c r="G3" s="21"/>
      <x:c r="H3" s="21"/>
    </x:row>
    <x:row r="4" ht="30" customHeight="1">
      <x:c r="A4" s="28" t="str">
        <x:v>Understand the sequence that drives the earliest possible completion.</x:v>
      </x:c>
      <x:c r="B4" s="28"/>
      <x:c r="C4" s="28"/>
      <x:c r="D4" s="28"/>
      <x:c r="E4" s="28"/>
      <x:c r="F4" s="28"/>
      <x:c r="G4" s="28"/>
      <x:c r="H4" s="28"/>
    </x:row>
    <x:row r="5" ht="21" customHeight="1">
      <x:c r="A5" s="35" t="str">
        <x:v>02 | PROJECT PLANNING</x:v>
      </x:c>
      <x:c r="B5" s="35"/>
      <x:c r="C5" s="35"/>
      <x:c r="D5" s="35"/>
      <x:c r="E5" s="41" t="str">
        <x:f>IFERROR(HYPERLINK("#'04 Tool Index'!A1","OPEN TOOL INDEX"),"OPEN TOOL INDEX")</x:f>
        <x:v>OPEN TOOL INDEX</x:v>
      </x:c>
      <x:c r="F5" s="41"/>
      <x:c r="G5" s="41"/>
      <x:c r="H5" s="41"/>
    </x:row>
    <x:row r="6" ht="30" customHeight="1">
      <x:c r="A6" s="46" t="str">
        <x:v>BLUE text / pale-blue cells: enter your evidence. BLACK text / pale-teal cells: calculated. Blank is not zero or approval.</x:v>
      </x:c>
      <x:c r="B6" s="46"/>
      <x:c r="C6" s="46"/>
      <x:c r="D6" s="46"/>
      <x:c r="E6" s="46"/>
      <x:c r="F6" s="46"/>
      <x:c r="G6" s="46"/>
      <x:c r="H6" s="46"/>
    </x:row>
    <x:row r="7" ht="26" customHeight="1">
      <x:c r="A7" s="52" t="str">
        <x:v>Developed from S03, slides 31-32; calculation by HR Delivery. Context R03.</x:v>
      </x:c>
      <x:c r="B7" s="52"/>
      <x:c r="C7" s="52"/>
      <x:c r="D7" s="52"/>
      <x:c r="E7" s="52"/>
      <x:c r="F7" s="52"/>
      <x:c r="G7" s="52"/>
      <x:c r="H7" s="52"/>
    </x:row>
    <x:row r="8" ht="21" customHeight="1">
      <x:c r="A8" s="15"/>
      <x:c r="B8" s="15"/>
      <x:c r="C8" s="15"/>
      <x:c r="D8" s="15"/>
      <x:c r="E8" s="15"/>
      <x:c r="F8" s="15"/>
      <x:c r="G8" s="15"/>
      <x:c r="H8" s="15"/>
    </x:row>
    <x:row r="9" ht="40" customHeight="1">
      <x:c r="A9" s="76" t="str">
        <x:v>ID</x:v>
      </x:c>
      <x:c r="B9" s="76" t="str">
        <x:v>Duration</x:v>
      </x:c>
      <x:c r="C9" s="76" t="str">
        <x:v>Predecessor</x:v>
      </x:c>
      <x:c r="D9" s="76" t="str">
        <x:v>ES</x:v>
      </x:c>
      <x:c r="E9" s="76" t="str">
        <x:v>EF</x:v>
      </x:c>
      <x:c r="F9" s="76" t="str">
        <x:v>LS</x:v>
      </x:c>
      <x:c r="G9" s="76" t="str">
        <x:v>LF</x:v>
      </x:c>
      <x:c r="H9" s="76" t="str">
        <x:v>Float</x:v>
      </x:c>
    </x:row>
    <x:row r="10" ht="42" customHeight="1">
      <x:c r="A10" s="81"/>
      <x:c r="B10" s="81"/>
      <x:c r="C10" s="81"/>
      <x:c r="D10" s="81"/>
      <x:c r="E10" s="81"/>
      <x:c r="F10" s="81"/>
      <x:c r="G10" s="81"/>
      <x:c r="H10" s="81"/>
    </x:row>
    <x:row r="11" ht="42" customHeight="1">
      <x:c r="A11" s="81"/>
      <x:c r="B11" s="81"/>
      <x:c r="C11" s="81"/>
      <x:c r="D11" s="81"/>
      <x:c r="E11" s="81"/>
      <x:c r="F11" s="81"/>
      <x:c r="G11" s="81"/>
      <x:c r="H11" s="81"/>
    </x:row>
    <x:row r="12" ht="42" customHeight="1">
      <x:c r="A12" s="81"/>
      <x:c r="B12" s="81"/>
      <x:c r="C12" s="81"/>
      <x:c r="D12" s="81"/>
      <x:c r="E12" s="81"/>
      <x:c r="F12" s="81"/>
      <x:c r="G12" s="81"/>
      <x:c r="H12" s="81"/>
    </x:row>
    <x:row r="13" ht="42" customHeight="1">
      <x:c r="A13" s="81"/>
      <x:c r="B13" s="81"/>
      <x:c r="C13" s="81"/>
      <x:c r="D13" s="81"/>
      <x:c r="E13" s="81"/>
      <x:c r="F13" s="81"/>
      <x:c r="G13" s="81"/>
      <x:c r="H13" s="81"/>
    </x:row>
    <x:row r="14" ht="42" customHeight="1">
      <x:c r="A14" s="81"/>
      <x:c r="B14" s="81"/>
      <x:c r="C14" s="81"/>
      <x:c r="D14" s="81"/>
      <x:c r="E14" s="81"/>
      <x:c r="F14" s="81"/>
      <x:c r="G14" s="81"/>
      <x:c r="H14" s="81"/>
    </x:row>
    <x:row r="15" ht="42" customHeight="1">
      <x:c r="A15" s="81"/>
      <x:c r="B15" s="81"/>
      <x:c r="C15" s="81"/>
      <x:c r="D15" s="81"/>
      <x:c r="E15" s="81"/>
      <x:c r="F15" s="81"/>
      <x:c r="G15" s="81"/>
      <x:c r="H15" s="81"/>
    </x:row>
    <x:row r="16" ht="42" customHeight="1">
      <x:c r="A16" s="81"/>
      <x:c r="B16" s="81"/>
      <x:c r="C16" s="81"/>
      <x:c r="D16" s="81"/>
      <x:c r="E16" s="81"/>
      <x:c r="F16" s="81"/>
      <x:c r="G16" s="81"/>
      <x:c r="H16" s="81"/>
    </x:row>
    <x:row r="17" ht="42" customHeight="1">
      <x:c r="A17" s="81"/>
      <x:c r="B17" s="81"/>
      <x:c r="C17" s="81"/>
      <x:c r="D17" s="81"/>
      <x:c r="E17" s="81"/>
      <x:c r="F17" s="81"/>
      <x:c r="G17" s="81"/>
      <x:c r="H17" s="81"/>
    </x:row>
    <x:row r="18" ht="42" customHeight="1">
      <x:c r="A18" s="81"/>
      <x:c r="B18" s="81"/>
      <x:c r="C18" s="81"/>
      <x:c r="D18" s="81"/>
      <x:c r="E18" s="81"/>
      <x:c r="F18" s="81"/>
      <x:c r="G18" s="81"/>
      <x:c r="H18" s="81"/>
    </x:row>
    <x:row r="19" ht="42" customHeight="1">
      <x:c r="A19" s="81"/>
      <x:c r="B19" s="81"/>
      <x:c r="C19" s="81"/>
      <x:c r="D19" s="81"/>
      <x:c r="E19" s="81"/>
      <x:c r="F19" s="81"/>
      <x:c r="G19" s="81"/>
      <x:c r="H19" s="81"/>
    </x:row>
    <x:row r="20" ht="42" customHeight="1">
      <x:c r="A20" s="81"/>
      <x:c r="B20" s="81"/>
      <x:c r="C20" s="81"/>
      <x:c r="D20" s="81"/>
      <x:c r="E20" s="81"/>
      <x:c r="F20" s="81"/>
      <x:c r="G20" s="81"/>
      <x:c r="H20" s="81"/>
    </x:row>
    <x:row r="21" ht="42" customHeight="1">
      <x:c r="A21" s="81"/>
      <x:c r="B21" s="81"/>
      <x:c r="C21" s="81"/>
      <x:c r="D21" s="81"/>
      <x:c r="E21" s="81"/>
      <x:c r="F21" s="81"/>
      <x:c r="G21" s="81"/>
      <x:c r="H21" s="81"/>
    </x:row>
    <x:row r="22" ht="42" customHeight="1">
      <x:c r="A22" s="81"/>
      <x:c r="B22" s="81"/>
      <x:c r="C22" s="81"/>
      <x:c r="D22" s="81"/>
      <x:c r="E22" s="81"/>
      <x:c r="F22" s="81"/>
      <x:c r="G22" s="81"/>
      <x:c r="H22" s="81"/>
    </x:row>
    <x:row r="23" ht="42" customHeight="1">
      <x:c r="A23" s="81"/>
      <x:c r="B23" s="81"/>
      <x:c r="C23" s="81"/>
      <x:c r="D23" s="81"/>
      <x:c r="E23" s="81"/>
      <x:c r="F23" s="81"/>
      <x:c r="G23" s="81"/>
      <x:c r="H23" s="81"/>
    </x:row>
    <x:row r="24" ht="42" customHeight="1">
      <x:c r="A24" s="81"/>
      <x:c r="B24" s="81"/>
      <x:c r="C24" s="81"/>
      <x:c r="D24" s="81"/>
      <x:c r="E24" s="81"/>
      <x:c r="F24" s="81"/>
      <x:c r="G24" s="81"/>
      <x:c r="H24" s="81"/>
    </x:row>
    <x:row r="25" ht="42" customHeight="1">
      <x:c r="A25" s="81"/>
      <x:c r="B25" s="81"/>
      <x:c r="C25" s="81"/>
      <x:c r="D25" s="81"/>
      <x:c r="E25" s="81"/>
      <x:c r="F25" s="81"/>
      <x:c r="G25" s="81"/>
      <x:c r="H25" s="81"/>
    </x:row>
    <x:row r="26" ht="42" customHeight="1">
      <x:c r="A26" s="81"/>
      <x:c r="B26" s="81"/>
      <x:c r="C26" s="81"/>
      <x:c r="D26" s="81"/>
      <x:c r="E26" s="81"/>
      <x:c r="F26" s="81"/>
      <x:c r="G26" s="81"/>
      <x:c r="H26" s="81"/>
    </x:row>
    <x:row r="27" ht="42" customHeight="1">
      <x:c r="A27" s="81"/>
      <x:c r="B27" s="81"/>
      <x:c r="C27" s="81"/>
      <x:c r="D27" s="81"/>
      <x:c r="E27" s="81"/>
      <x:c r="F27" s="81"/>
      <x:c r="G27" s="81"/>
      <x:c r="H27" s="81"/>
    </x:row>
    <x:row r="28" ht="42" customHeight="1">
      <x:c r="A28" s="81"/>
      <x:c r="B28" s="81"/>
      <x:c r="C28" s="81"/>
      <x:c r="D28" s="81"/>
      <x:c r="E28" s="81"/>
      <x:c r="F28" s="81"/>
      <x:c r="G28" s="81"/>
      <x:c r="H28" s="81"/>
    </x:row>
    <x:row r="29" ht="42" customHeight="1">
      <x:c r="A29" s="81"/>
      <x:c r="B29" s="81"/>
      <x:c r="C29" s="81"/>
      <x:c r="D29" s="81"/>
      <x:c r="E29" s="81"/>
      <x:c r="F29" s="81"/>
      <x:c r="G29" s="81"/>
      <x:c r="H29" s="81"/>
    </x:row>
    <x:row r="30" ht="42" customHeight="1">
      <x:c r="A30" s="81"/>
      <x:c r="B30" s="81"/>
      <x:c r="C30" s="81"/>
      <x:c r="D30" s="81"/>
      <x:c r="E30" s="81"/>
      <x:c r="F30" s="81"/>
      <x:c r="G30" s="81"/>
      <x:c r="H30" s="81"/>
    </x:row>
    <x:row r="31" ht="42" customHeight="1">
      <x:c r="A31" s="81"/>
      <x:c r="B31" s="81"/>
      <x:c r="C31" s="81"/>
      <x:c r="D31" s="81"/>
      <x:c r="E31" s="81"/>
      <x:c r="F31" s="81"/>
      <x:c r="G31" s="81"/>
      <x:c r="H31" s="81"/>
    </x:row>
    <x:row r="32" ht="42" customHeight="1">
      <x:c r="A32" s="81"/>
      <x:c r="B32" s="81"/>
      <x:c r="C32" s="81"/>
      <x:c r="D32" s="81"/>
      <x:c r="E32" s="81"/>
      <x:c r="F32" s="81"/>
      <x:c r="G32" s="81"/>
      <x:c r="H32" s="81"/>
    </x:row>
    <x:row r="33" ht="42" customHeight="1">
      <x:c r="A33" s="81"/>
      <x:c r="B33" s="81"/>
      <x:c r="C33" s="81"/>
      <x:c r="D33" s="81"/>
      <x:c r="E33" s="81"/>
      <x:c r="F33" s="81"/>
      <x:c r="G33" s="81"/>
      <x:c r="H33" s="81"/>
    </x:row>
    <x:row r="34" ht="42" customHeight="1">
      <x:c r="A34" s="81"/>
      <x:c r="B34" s="81"/>
      <x:c r="C34" s="81"/>
      <x:c r="D34" s="81"/>
      <x:c r="E34" s="81"/>
      <x:c r="F34" s="81"/>
      <x:c r="G34" s="81"/>
      <x:c r="H34" s="81"/>
    </x:row>
    <x:row r="35" ht="42" customHeight="1">
      <x:c r="A35" s="81"/>
      <x:c r="B35" s="81"/>
      <x:c r="C35" s="81"/>
      <x:c r="D35" s="81"/>
      <x:c r="E35" s="81"/>
      <x:c r="F35" s="81"/>
      <x:c r="G35" s="81"/>
      <x:c r="H35" s="81"/>
    </x:row>
    <x:row r="36" ht="42" customHeight="1">
      <x:c r="A36" s="81"/>
      <x:c r="B36" s="81"/>
      <x:c r="C36" s="81"/>
      <x:c r="D36" s="81"/>
      <x:c r="E36" s="81"/>
      <x:c r="F36" s="81"/>
      <x:c r="G36" s="81"/>
      <x:c r="H36" s="81"/>
    </x:row>
    <x:row r="37" ht="42" customHeight="1">
      <x:c r="A37" s="81"/>
      <x:c r="B37" s="81"/>
      <x:c r="C37" s="81"/>
      <x:c r="D37" s="81"/>
      <x:c r="E37" s="81"/>
      <x:c r="F37" s="81"/>
      <x:c r="G37" s="81"/>
      <x:c r="H37" s="81"/>
    </x:row>
    <x:row r="38" ht="42" customHeight="1">
      <x:c r="A38" s="81"/>
      <x:c r="B38" s="81"/>
      <x:c r="C38" s="81"/>
      <x:c r="D38" s="81"/>
      <x:c r="E38" s="81"/>
      <x:c r="F38" s="81"/>
      <x:c r="G38" s="81"/>
      <x:c r="H38" s="81"/>
    </x:row>
    <x:row r="39" ht="42" customHeight="1">
      <x:c r="A39" s="81"/>
      <x:c r="B39" s="81"/>
      <x:c r="C39" s="81"/>
      <x:c r="D39" s="81"/>
      <x:c r="E39" s="81"/>
      <x:c r="F39" s="81"/>
      <x:c r="G39" s="81"/>
      <x:c r="H39" s="81"/>
    </x:row>
    <x:row r="40" ht="21" customHeight="1">
      <x:c r="A40" s="15"/>
      <x:c r="B40" s="15"/>
      <x:c r="C40" s="15"/>
      <x:c r="D40" s="15"/>
      <x:c r="E40" s="15"/>
      <x:c r="F40" s="15"/>
      <x:c r="G40" s="15"/>
      <x:c r="H40" s="15"/>
    </x:row>
    <x:row r="41" ht="21" customHeight="1">
      <x:c r="A41" s="15"/>
      <x:c r="B41" s="15"/>
      <x:c r="C41" s="15"/>
      <x:c r="D41" s="15"/>
      <x:c r="E41" s="15"/>
      <x:c r="F41" s="15"/>
      <x:c r="G41" s="15"/>
      <x:c r="H41" s="15"/>
    </x:row>
    <x:row r="42" ht="21" customHeight="1">
      <x:c r="A42" s="70" t="str">
        <x:v>USE THE RECORD | Which branch controls the finish? What assumption gives another task float? Could the same resource being needed twice invalidate the apparent parallel work? The longest logical path is not a probability forecast. Hard date constraints, calendars, leads, lags and resource limits can change interpretation. The live B1 tracker does not automatically calculate this network.</x:v>
      </x:c>
      <x:c r="B42" s="70"/>
      <x:c r="C42" s="70"/>
      <x:c r="D42" s="70"/>
      <x:c r="E42" s="70"/>
      <x:c r="F42" s="70"/>
      <x:c r="G42" s="70"/>
      <x:c r="H42" s="70"/>
    </x:row>
    <x:row r="43" ht="21" customHeight="1">
      <x:c r="A43" s="70"/>
      <x:c r="B43" s="70"/>
      <x:c r="C43" s="70"/>
      <x:c r="D43" s="70"/>
      <x:c r="E43" s="70"/>
      <x:c r="F43" s="70"/>
      <x:c r="G43" s="70"/>
      <x:c r="H43" s="70"/>
    </x:row>
    <x:row r="44">
      <x:c r="A44" s="70"/>
      <x:c r="B44" s="70"/>
      <x:c r="C44" s="70"/>
      <x:c r="D44" s="70"/>
      <x:c r="E44" s="70"/>
      <x:c r="F44" s="70"/>
      <x:c r="G44" s="70"/>
      <x:c r="H44" s="70"/>
    </x:row>
  </x:sheetData>
  <x:mergeCells>
    <x:mergeCell ref="A1:H3"/>
    <x:mergeCell ref="A4:H4"/>
    <x:mergeCell ref="A5:D5"/>
    <x:mergeCell ref="E5:H5"/>
    <x:mergeCell ref="A6:H6"/>
    <x:mergeCell ref="A7:H7"/>
    <x:mergeCell ref="A42:H44"/>
  </x:mergeCells>
  <x:pageMargins left="0.7" right="0.7" top="0.75" bottom="0.75" header="0.3" footer="0.3"/>
  <x:tableParts count="1">
    <x:tablePart xmlns:r="http://schemas.openxmlformats.org/officeDocument/2006/relationships" r:id="R47b4d65bbaf641d7"/>
  </x:tableParts>
</x:worksheet>
</file>

<file path=xl/worksheets/sheet30.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s>
  <x:sheetData>
    <x:row r="1" ht="21" customHeight="1">
      <x:c r="A1" s="21" t="str">
        <x:v>B9 | Resource and capacity plan</x:v>
      </x:c>
      <x:c r="B1" s="21"/>
      <x:c r="C1" s="21"/>
      <x:c r="D1" s="21"/>
      <x:c r="E1" s="21"/>
      <x:c r="F1" s="21"/>
      <x:c r="G1" s="21"/>
      <x:c r="H1" s="21"/>
      <x:c r="I1" s="21"/>
      <x:c r="J1" s="21"/>
    </x:row>
    <x:row r="2" ht="21" customHeight="1">
      <x:c r="A2" s="21"/>
      <x:c r="B2" s="21"/>
      <x:c r="C2" s="21"/>
      <x:c r="D2" s="21"/>
      <x:c r="E2" s="21"/>
      <x:c r="F2" s="21"/>
      <x:c r="G2" s="21"/>
      <x:c r="H2" s="21"/>
      <x:c r="I2" s="21"/>
      <x:c r="J2" s="21"/>
    </x:row>
    <x:row r="3" ht="21" customHeight="1">
      <x:c r="A3" s="21"/>
      <x:c r="B3" s="21"/>
      <x:c r="C3" s="21"/>
      <x:c r="D3" s="21"/>
      <x:c r="E3" s="21"/>
      <x:c r="F3" s="21"/>
      <x:c r="G3" s="21"/>
      <x:c r="H3" s="21"/>
      <x:c r="I3" s="21"/>
      <x:c r="J3" s="21"/>
    </x:row>
    <x:row r="4" ht="30" customHeight="1">
      <x:c r="A4" s="28" t="str">
        <x:v>Check that the plan fits the people, skills and time actually available.</x:v>
      </x:c>
      <x:c r="B4" s="28"/>
      <x:c r="C4" s="28"/>
      <x:c r="D4" s="28"/>
      <x:c r="E4" s="28"/>
      <x:c r="F4" s="28"/>
      <x:c r="G4" s="28"/>
      <x:c r="H4" s="28"/>
      <x:c r="I4" s="28"/>
      <x:c r="J4" s="28"/>
    </x:row>
    <x:row r="5" ht="21" customHeight="1">
      <x:c r="A5" s="35" t="str">
        <x:v>02 | PROJECT PLANNING</x:v>
      </x:c>
      <x:c r="B5" s="35"/>
      <x:c r="C5" s="35"/>
      <x:c r="D5" s="35"/>
      <x:c r="E5" s="35"/>
      <x:c r="F5" s="41" t="str">
        <x:f>IFERROR(HYPERLINK("#'04 Tool Index'!A1","OPEN TOOL INDEX"),"OPEN TOOL INDEX")</x:f>
        <x:v>OPEN TOOL INDEX</x:v>
      </x:c>
      <x:c r="G5" s="41"/>
      <x:c r="H5" s="41"/>
      <x:c r="I5" s="41"/>
      <x:c r="J5" s="41"/>
    </x:row>
    <x:row r="6" ht="30" customHeight="1">
      <x:c r="A6" s="46" t="str">
        <x:v>BLUE text / pale-blue cells: enter your evidence. BLACK text / pale-teal cells: calculated. Blank is not zero or approval.</x:v>
      </x:c>
      <x:c r="B6" s="46"/>
      <x:c r="C6" s="46"/>
      <x:c r="D6" s="46"/>
      <x:c r="E6" s="46"/>
      <x:c r="F6" s="46"/>
      <x:c r="G6" s="46"/>
      <x:c r="H6" s="46"/>
      <x:c r="I6" s="46"/>
      <x:c r="J6" s="46"/>
    </x:row>
    <x:row r="7" ht="26" customHeight="1">
      <x:c r="A7" s="52" t="str">
        <x:v>HR Delivery development</x:v>
      </x:c>
      <x:c r="B7" s="52"/>
      <x:c r="C7" s="52"/>
      <x:c r="D7" s="52"/>
      <x:c r="E7" s="52"/>
      <x:c r="F7" s="52"/>
      <x:c r="G7" s="52"/>
      <x:c r="H7" s="52"/>
      <x:c r="I7" s="52"/>
      <x:c r="J7" s="52"/>
    </x:row>
    <x:row r="8" ht="21" customHeight="1">
      <x:c r="A8" s="15"/>
      <x:c r="B8" s="15"/>
      <x:c r="C8" s="15"/>
      <x:c r="D8" s="15"/>
      <x:c r="E8" s="15"/>
      <x:c r="F8" s="15"/>
      <x:c r="G8" s="15"/>
      <x:c r="H8" s="15"/>
      <x:c r="I8" s="15"/>
      <x:c r="J8" s="15"/>
    </x:row>
    <x:row r="9" ht="40" customHeight="1">
      <x:c r="A9" s="76" t="str">
        <x:v>Role / resource</x:v>
      </x:c>
      <x:c r="B9" s="76" t="str">
        <x:v>Period</x:v>
      </x:c>
      <x:c r="C9" s="76" t="str">
        <x:v>Work package</x:v>
      </x:c>
      <x:c r="D9" s="76" t="str">
        <x:v>Demand hours</x:v>
      </x:c>
      <x:c r="E9" s="76" t="str">
        <x:v>Available hours</x:v>
      </x:c>
      <x:c r="F9" s="76" t="str">
        <x:v>Gap hours</x:v>
      </x:c>
      <x:c r="G9" s="76" t="str">
        <x:v>Utilisation</x:v>
      </x:c>
      <x:c r="H9" s="76" t="str">
        <x:v>Resolution / decision</x:v>
      </x:c>
      <x:c r="I9" s="76" t="str">
        <x:v>Owner</x:v>
      </x:c>
      <x:c r="J9" s="76" t="str">
        <x:v>Evidence</x:v>
      </x:c>
    </x:row>
    <x:row r="10" ht="42" customHeight="1">
      <x:c r="A10" s="81"/>
      <x:c r="B10" s="81"/>
      <x:c r="C10" s="81"/>
      <x:c r="D10" s="166"/>
      <x:c r="E10" s="166"/>
      <x:c r="F10" s="169" t="str">
        <x:f>IF(OR(A10="",COUNT(D10:E10)&lt;&gt;2),"",D10-E10)</x:f>
      </x:c>
      <x:c r="G10" s="173" t="str">
        <x:f>IF(OR(A10="",COUNT(D10:E10)&lt;&gt;2),"",IF(E10=0,IF(D10=0,0,"NO CAPACITY"),D10/E10))</x:f>
      </x:c>
      <x:c r="H10" s="81"/>
      <x:c r="I10" s="81"/>
      <x:c r="J10" s="81"/>
    </x:row>
    <x:row r="11" ht="42" customHeight="1">
      <x:c r="A11" s="81"/>
      <x:c r="B11" s="81"/>
      <x:c r="C11" s="81"/>
      <x:c r="D11" s="166"/>
      <x:c r="E11" s="166"/>
      <x:c r="F11" s="169" t="str">
        <x:f>IF(OR(A11="",COUNT(D11:E11)&lt;&gt;2),"",D11-E11)</x:f>
      </x:c>
      <x:c r="G11" s="173" t="str">
        <x:f>IF(OR(A11="",COUNT(D11:E11)&lt;&gt;2),"",IF(E11=0,IF(D11=0,0,"NO CAPACITY"),D11/E11))</x:f>
      </x:c>
      <x:c r="H11" s="81"/>
      <x:c r="I11" s="81"/>
      <x:c r="J11" s="81"/>
    </x:row>
    <x:row r="12" ht="42" customHeight="1">
      <x:c r="A12" s="81"/>
      <x:c r="B12" s="81"/>
      <x:c r="C12" s="81"/>
      <x:c r="D12" s="166"/>
      <x:c r="E12" s="166"/>
      <x:c r="F12" s="169" t="str">
        <x:f>IF(OR(A12="",COUNT(D12:E12)&lt;&gt;2),"",D12-E12)</x:f>
      </x:c>
      <x:c r="G12" s="173" t="str">
        <x:f>IF(OR(A12="",COUNT(D12:E12)&lt;&gt;2),"",IF(E12=0,IF(D12=0,0,"NO CAPACITY"),D12/E12))</x:f>
      </x:c>
      <x:c r="H12" s="81"/>
      <x:c r="I12" s="81"/>
      <x:c r="J12" s="81"/>
    </x:row>
    <x:row r="13" ht="42" customHeight="1">
      <x:c r="A13" s="81"/>
      <x:c r="B13" s="81"/>
      <x:c r="C13" s="81"/>
      <x:c r="D13" s="166"/>
      <x:c r="E13" s="166"/>
      <x:c r="F13" s="169" t="str">
        <x:f>IF(OR(A13="",COUNT(D13:E13)&lt;&gt;2),"",D13-E13)</x:f>
      </x:c>
      <x:c r="G13" s="173" t="str">
        <x:f>IF(OR(A13="",COUNT(D13:E13)&lt;&gt;2),"",IF(E13=0,IF(D13=0,0,"NO CAPACITY"),D13/E13))</x:f>
      </x:c>
      <x:c r="H13" s="81"/>
      <x:c r="I13" s="81"/>
      <x:c r="J13" s="81"/>
    </x:row>
    <x:row r="14" ht="42" customHeight="1">
      <x:c r="A14" s="81"/>
      <x:c r="B14" s="81"/>
      <x:c r="C14" s="81"/>
      <x:c r="D14" s="166"/>
      <x:c r="E14" s="166"/>
      <x:c r="F14" s="169" t="str">
        <x:f>IF(OR(A14="",COUNT(D14:E14)&lt;&gt;2),"",D14-E14)</x:f>
      </x:c>
      <x:c r="G14" s="173" t="str">
        <x:f>IF(OR(A14="",COUNT(D14:E14)&lt;&gt;2),"",IF(E14=0,IF(D14=0,0,"NO CAPACITY"),D14/E14))</x:f>
      </x:c>
      <x:c r="H14" s="81"/>
      <x:c r="I14" s="81"/>
      <x:c r="J14" s="81"/>
    </x:row>
    <x:row r="15" ht="42" customHeight="1">
      <x:c r="A15" s="81"/>
      <x:c r="B15" s="81"/>
      <x:c r="C15" s="81"/>
      <x:c r="D15" s="166"/>
      <x:c r="E15" s="166"/>
      <x:c r="F15" s="169" t="str">
        <x:f>IF(OR(A15="",COUNT(D15:E15)&lt;&gt;2),"",D15-E15)</x:f>
      </x:c>
      <x:c r="G15" s="173" t="str">
        <x:f>IF(OR(A15="",COUNT(D15:E15)&lt;&gt;2),"",IF(E15=0,IF(D15=0,0,"NO CAPACITY"),D15/E15))</x:f>
      </x:c>
      <x:c r="H15" s="81"/>
      <x:c r="I15" s="81"/>
      <x:c r="J15" s="81"/>
    </x:row>
    <x:row r="16" ht="42" customHeight="1">
      <x:c r="A16" s="81"/>
      <x:c r="B16" s="81"/>
      <x:c r="C16" s="81"/>
      <x:c r="D16" s="166"/>
      <x:c r="E16" s="166"/>
      <x:c r="F16" s="169" t="str">
        <x:f>IF(OR(A16="",COUNT(D16:E16)&lt;&gt;2),"",D16-E16)</x:f>
      </x:c>
      <x:c r="G16" s="173" t="str">
        <x:f>IF(OR(A16="",COUNT(D16:E16)&lt;&gt;2),"",IF(E16=0,IF(D16=0,0,"NO CAPACITY"),D16/E16))</x:f>
      </x:c>
      <x:c r="H16" s="81"/>
      <x:c r="I16" s="81"/>
      <x:c r="J16" s="81"/>
    </x:row>
    <x:row r="17" ht="42" customHeight="1">
      <x:c r="A17" s="81"/>
      <x:c r="B17" s="81"/>
      <x:c r="C17" s="81"/>
      <x:c r="D17" s="166"/>
      <x:c r="E17" s="166"/>
      <x:c r="F17" s="169" t="str">
        <x:f>IF(OR(A17="",COUNT(D17:E17)&lt;&gt;2),"",D17-E17)</x:f>
      </x:c>
      <x:c r="G17" s="173" t="str">
        <x:f>IF(OR(A17="",COUNT(D17:E17)&lt;&gt;2),"",IF(E17=0,IF(D17=0,0,"NO CAPACITY"),D17/E17))</x:f>
      </x:c>
      <x:c r="H17" s="81"/>
      <x:c r="I17" s="81"/>
      <x:c r="J17" s="81"/>
    </x:row>
    <x:row r="18" ht="42" customHeight="1">
      <x:c r="A18" s="81"/>
      <x:c r="B18" s="81"/>
      <x:c r="C18" s="81"/>
      <x:c r="D18" s="166"/>
      <x:c r="E18" s="166"/>
      <x:c r="F18" s="169" t="str">
        <x:f>IF(OR(A18="",COUNT(D18:E18)&lt;&gt;2),"",D18-E18)</x:f>
      </x:c>
      <x:c r="G18" s="173" t="str">
        <x:f>IF(OR(A18="",COUNT(D18:E18)&lt;&gt;2),"",IF(E18=0,IF(D18=0,0,"NO CAPACITY"),D18/E18))</x:f>
      </x:c>
      <x:c r="H18" s="81"/>
      <x:c r="I18" s="81"/>
      <x:c r="J18" s="81"/>
    </x:row>
    <x:row r="19" ht="42" customHeight="1">
      <x:c r="A19" s="81"/>
      <x:c r="B19" s="81"/>
      <x:c r="C19" s="81"/>
      <x:c r="D19" s="166"/>
      <x:c r="E19" s="166"/>
      <x:c r="F19" s="169" t="str">
        <x:f>IF(OR(A19="",COUNT(D19:E19)&lt;&gt;2),"",D19-E19)</x:f>
      </x:c>
      <x:c r="G19" s="173" t="str">
        <x:f>IF(OR(A19="",COUNT(D19:E19)&lt;&gt;2),"",IF(E19=0,IF(D19=0,0,"NO CAPACITY"),D19/E19))</x:f>
      </x:c>
      <x:c r="H19" s="81"/>
      <x:c r="I19" s="81"/>
      <x:c r="J19" s="81"/>
    </x:row>
    <x:row r="20" ht="42" customHeight="1">
      <x:c r="A20" s="81"/>
      <x:c r="B20" s="81"/>
      <x:c r="C20" s="81"/>
      <x:c r="D20" s="166"/>
      <x:c r="E20" s="166"/>
      <x:c r="F20" s="169" t="str">
        <x:f>IF(OR(A20="",COUNT(D20:E20)&lt;&gt;2),"",D20-E20)</x:f>
      </x:c>
      <x:c r="G20" s="173" t="str">
        <x:f>IF(OR(A20="",COUNT(D20:E20)&lt;&gt;2),"",IF(E20=0,IF(D20=0,0,"NO CAPACITY"),D20/E20))</x:f>
      </x:c>
      <x:c r="H20" s="81"/>
      <x:c r="I20" s="81"/>
      <x:c r="J20" s="81"/>
    </x:row>
    <x:row r="21" ht="42" customHeight="1">
      <x:c r="A21" s="81"/>
      <x:c r="B21" s="81"/>
      <x:c r="C21" s="81"/>
      <x:c r="D21" s="166"/>
      <x:c r="E21" s="166"/>
      <x:c r="F21" s="169" t="str">
        <x:f>IF(OR(A21="",COUNT(D21:E21)&lt;&gt;2),"",D21-E21)</x:f>
      </x:c>
      <x:c r="G21" s="173" t="str">
        <x:f>IF(OR(A21="",COUNT(D21:E21)&lt;&gt;2),"",IF(E21=0,IF(D21=0,0,"NO CAPACITY"),D21/E21))</x:f>
      </x:c>
      <x:c r="H21" s="81"/>
      <x:c r="I21" s="81"/>
      <x:c r="J21" s="81"/>
    </x:row>
    <x:row r="22" ht="42" customHeight="1">
      <x:c r="A22" s="81"/>
      <x:c r="B22" s="81"/>
      <x:c r="C22" s="81"/>
      <x:c r="D22" s="166"/>
      <x:c r="E22" s="166"/>
      <x:c r="F22" s="169" t="str">
        <x:f>IF(OR(A22="",COUNT(D22:E22)&lt;&gt;2),"",D22-E22)</x:f>
      </x:c>
      <x:c r="G22" s="173" t="str">
        <x:f>IF(OR(A22="",COUNT(D22:E22)&lt;&gt;2),"",IF(E22=0,IF(D22=0,0,"NO CAPACITY"),D22/E22))</x:f>
      </x:c>
      <x:c r="H22" s="81"/>
      <x:c r="I22" s="81"/>
      <x:c r="J22" s="81"/>
    </x:row>
    <x:row r="23" ht="42" customHeight="1">
      <x:c r="A23" s="81"/>
      <x:c r="B23" s="81"/>
      <x:c r="C23" s="81"/>
      <x:c r="D23" s="166"/>
      <x:c r="E23" s="166"/>
      <x:c r="F23" s="169" t="str">
        <x:f>IF(OR(A23="",COUNT(D23:E23)&lt;&gt;2),"",D23-E23)</x:f>
      </x:c>
      <x:c r="G23" s="173" t="str">
        <x:f>IF(OR(A23="",COUNT(D23:E23)&lt;&gt;2),"",IF(E23=0,IF(D23=0,0,"NO CAPACITY"),D23/E23))</x:f>
      </x:c>
      <x:c r="H23" s="81"/>
      <x:c r="I23" s="81"/>
      <x:c r="J23" s="81"/>
    </x:row>
    <x:row r="24" ht="42" customHeight="1">
      <x:c r="A24" s="81"/>
      <x:c r="B24" s="81"/>
      <x:c r="C24" s="81"/>
      <x:c r="D24" s="166"/>
      <x:c r="E24" s="166"/>
      <x:c r="F24" s="169" t="str">
        <x:f>IF(OR(A24="",COUNT(D24:E24)&lt;&gt;2),"",D24-E24)</x:f>
      </x:c>
      <x:c r="G24" s="173" t="str">
        <x:f>IF(OR(A24="",COUNT(D24:E24)&lt;&gt;2),"",IF(E24=0,IF(D24=0,0,"NO CAPACITY"),D24/E24))</x:f>
      </x:c>
      <x:c r="H24" s="81"/>
      <x:c r="I24" s="81"/>
      <x:c r="J24" s="81"/>
    </x:row>
    <x:row r="25" ht="42" customHeight="1">
      <x:c r="A25" s="81"/>
      <x:c r="B25" s="81"/>
      <x:c r="C25" s="81"/>
      <x:c r="D25" s="166"/>
      <x:c r="E25" s="166"/>
      <x:c r="F25" s="169" t="str">
        <x:f>IF(OR(A25="",COUNT(D25:E25)&lt;&gt;2),"",D25-E25)</x:f>
      </x:c>
      <x:c r="G25" s="173" t="str">
        <x:f>IF(OR(A25="",COUNT(D25:E25)&lt;&gt;2),"",IF(E25=0,IF(D25=0,0,"NO CAPACITY"),D25/E25))</x:f>
      </x:c>
      <x:c r="H25" s="81"/>
      <x:c r="I25" s="81"/>
      <x:c r="J25" s="81"/>
    </x:row>
    <x:row r="26" ht="42" customHeight="1">
      <x:c r="A26" s="81"/>
      <x:c r="B26" s="81"/>
      <x:c r="C26" s="81"/>
      <x:c r="D26" s="166"/>
      <x:c r="E26" s="166"/>
      <x:c r="F26" s="169" t="str">
        <x:f>IF(OR(A26="",COUNT(D26:E26)&lt;&gt;2),"",D26-E26)</x:f>
      </x:c>
      <x:c r="G26" s="173" t="str">
        <x:f>IF(OR(A26="",COUNT(D26:E26)&lt;&gt;2),"",IF(E26=0,IF(D26=0,0,"NO CAPACITY"),D26/E26))</x:f>
      </x:c>
      <x:c r="H26" s="81"/>
      <x:c r="I26" s="81"/>
      <x:c r="J26" s="81"/>
    </x:row>
    <x:row r="27" ht="42" customHeight="1">
      <x:c r="A27" s="81"/>
      <x:c r="B27" s="81"/>
      <x:c r="C27" s="81"/>
      <x:c r="D27" s="166"/>
      <x:c r="E27" s="166"/>
      <x:c r="F27" s="169" t="str">
        <x:f>IF(OR(A27="",COUNT(D27:E27)&lt;&gt;2),"",D27-E27)</x:f>
      </x:c>
      <x:c r="G27" s="173" t="str">
        <x:f>IF(OR(A27="",COUNT(D27:E27)&lt;&gt;2),"",IF(E27=0,IF(D27=0,0,"NO CAPACITY"),D27/E27))</x:f>
      </x:c>
      <x:c r="H27" s="81"/>
      <x:c r="I27" s="81"/>
      <x:c r="J27" s="81"/>
    </x:row>
    <x:row r="28" ht="42" customHeight="1">
      <x:c r="A28" s="81"/>
      <x:c r="B28" s="81"/>
      <x:c r="C28" s="81"/>
      <x:c r="D28" s="166"/>
      <x:c r="E28" s="166"/>
      <x:c r="F28" s="169" t="str">
        <x:f>IF(OR(A28="",COUNT(D28:E28)&lt;&gt;2),"",D28-E28)</x:f>
      </x:c>
      <x:c r="G28" s="173" t="str">
        <x:f>IF(OR(A28="",COUNT(D28:E28)&lt;&gt;2),"",IF(E28=0,IF(D28=0,0,"NO CAPACITY"),D28/E28))</x:f>
      </x:c>
      <x:c r="H28" s="81"/>
      <x:c r="I28" s="81"/>
      <x:c r="J28" s="81"/>
    </x:row>
    <x:row r="29" ht="42" customHeight="1">
      <x:c r="A29" s="81"/>
      <x:c r="B29" s="81"/>
      <x:c r="C29" s="81"/>
      <x:c r="D29" s="166"/>
      <x:c r="E29" s="166"/>
      <x:c r="F29" s="169" t="str">
        <x:f>IF(OR(A29="",COUNT(D29:E29)&lt;&gt;2),"",D29-E29)</x:f>
      </x:c>
      <x:c r="G29" s="173" t="str">
        <x:f>IF(OR(A29="",COUNT(D29:E29)&lt;&gt;2),"",IF(E29=0,IF(D29=0,0,"NO CAPACITY"),D29/E29))</x:f>
      </x:c>
      <x:c r="H29" s="81"/>
      <x:c r="I29" s="81"/>
      <x:c r="J29" s="81"/>
    </x:row>
    <x:row r="30" ht="42" customHeight="1">
      <x:c r="A30" s="81"/>
      <x:c r="B30" s="81"/>
      <x:c r="C30" s="81"/>
      <x:c r="D30" s="166"/>
      <x:c r="E30" s="166"/>
      <x:c r="F30" s="169" t="str">
        <x:f>IF(OR(A30="",COUNT(D30:E30)&lt;&gt;2),"",D30-E30)</x:f>
      </x:c>
      <x:c r="G30" s="173" t="str">
        <x:f>IF(OR(A30="",COUNT(D30:E30)&lt;&gt;2),"",IF(E30=0,IF(D30=0,0,"NO CAPACITY"),D30/E30))</x:f>
      </x:c>
      <x:c r="H30" s="81"/>
      <x:c r="I30" s="81"/>
      <x:c r="J30" s="81"/>
    </x:row>
    <x:row r="31" ht="42" customHeight="1">
      <x:c r="A31" s="81"/>
      <x:c r="B31" s="81"/>
      <x:c r="C31" s="81"/>
      <x:c r="D31" s="166"/>
      <x:c r="E31" s="166"/>
      <x:c r="F31" s="169" t="str">
        <x:f>IF(OR(A31="",COUNT(D31:E31)&lt;&gt;2),"",D31-E31)</x:f>
      </x:c>
      <x:c r="G31" s="173" t="str">
        <x:f>IF(OR(A31="",COUNT(D31:E31)&lt;&gt;2),"",IF(E31=0,IF(D31=0,0,"NO CAPACITY"),D31/E31))</x:f>
      </x:c>
      <x:c r="H31" s="81"/>
      <x:c r="I31" s="81"/>
      <x:c r="J31" s="81"/>
    </x:row>
    <x:row r="32" ht="42" customHeight="1">
      <x:c r="A32" s="81"/>
      <x:c r="B32" s="81"/>
      <x:c r="C32" s="81"/>
      <x:c r="D32" s="166"/>
      <x:c r="E32" s="166"/>
      <x:c r="F32" s="169" t="str">
        <x:f>IF(OR(A32="",COUNT(D32:E32)&lt;&gt;2),"",D32-E32)</x:f>
      </x:c>
      <x:c r="G32" s="173" t="str">
        <x:f>IF(OR(A32="",COUNT(D32:E32)&lt;&gt;2),"",IF(E32=0,IF(D32=0,0,"NO CAPACITY"),D32/E32))</x:f>
      </x:c>
      <x:c r="H32" s="81"/>
      <x:c r="I32" s="81"/>
      <x:c r="J32" s="81"/>
    </x:row>
    <x:row r="33" ht="42" customHeight="1">
      <x:c r="A33" s="81"/>
      <x:c r="B33" s="81"/>
      <x:c r="C33" s="81"/>
      <x:c r="D33" s="166"/>
      <x:c r="E33" s="166"/>
      <x:c r="F33" s="169" t="str">
        <x:f>IF(OR(A33="",COUNT(D33:E33)&lt;&gt;2),"",D33-E33)</x:f>
      </x:c>
      <x:c r="G33" s="173" t="str">
        <x:f>IF(OR(A33="",COUNT(D33:E33)&lt;&gt;2),"",IF(E33=0,IF(D33=0,0,"NO CAPACITY"),D33/E33))</x:f>
      </x:c>
      <x:c r="H33" s="81"/>
      <x:c r="I33" s="81"/>
      <x:c r="J33" s="81"/>
    </x:row>
    <x:row r="34" ht="42" customHeight="1">
      <x:c r="A34" s="81"/>
      <x:c r="B34" s="81"/>
      <x:c r="C34" s="81"/>
      <x:c r="D34" s="166"/>
      <x:c r="E34" s="166"/>
      <x:c r="F34" s="169" t="str">
        <x:f>IF(OR(A34="",COUNT(D34:E34)&lt;&gt;2),"",D34-E34)</x:f>
      </x:c>
      <x:c r="G34" s="173" t="str">
        <x:f>IF(OR(A34="",COUNT(D34:E34)&lt;&gt;2),"",IF(E34=0,IF(D34=0,0,"NO CAPACITY"),D34/E34))</x:f>
      </x:c>
      <x:c r="H34" s="81"/>
      <x:c r="I34" s="81"/>
      <x:c r="J34" s="81"/>
    </x:row>
    <x:row r="35" ht="42" customHeight="1">
      <x:c r="A35" s="81"/>
      <x:c r="B35" s="81"/>
      <x:c r="C35" s="81"/>
      <x:c r="D35" s="166"/>
      <x:c r="E35" s="166"/>
      <x:c r="F35" s="169" t="str">
        <x:f>IF(OR(A35="",COUNT(D35:E35)&lt;&gt;2),"",D35-E35)</x:f>
      </x:c>
      <x:c r="G35" s="173" t="str">
        <x:f>IF(OR(A35="",COUNT(D35:E35)&lt;&gt;2),"",IF(E35=0,IF(D35=0,0,"NO CAPACITY"),D35/E35))</x:f>
      </x:c>
      <x:c r="H35" s="81"/>
      <x:c r="I35" s="81"/>
      <x:c r="J35" s="81"/>
    </x:row>
    <x:row r="36" ht="42" customHeight="1">
      <x:c r="A36" s="81"/>
      <x:c r="B36" s="81"/>
      <x:c r="C36" s="81"/>
      <x:c r="D36" s="166"/>
      <x:c r="E36" s="166"/>
      <x:c r="F36" s="169" t="str">
        <x:f>IF(OR(A36="",COUNT(D36:E36)&lt;&gt;2),"",D36-E36)</x:f>
      </x:c>
      <x:c r="G36" s="173" t="str">
        <x:f>IF(OR(A36="",COUNT(D36:E36)&lt;&gt;2),"",IF(E36=0,IF(D36=0,0,"NO CAPACITY"),D36/E36))</x:f>
      </x:c>
      <x:c r="H36" s="81"/>
      <x:c r="I36" s="81"/>
      <x:c r="J36" s="81"/>
    </x:row>
    <x:row r="37" ht="42" customHeight="1">
      <x:c r="A37" s="81"/>
      <x:c r="B37" s="81"/>
      <x:c r="C37" s="81"/>
      <x:c r="D37" s="166"/>
      <x:c r="E37" s="166"/>
      <x:c r="F37" s="169" t="str">
        <x:f>IF(OR(A37="",COUNT(D37:E37)&lt;&gt;2),"",D37-E37)</x:f>
      </x:c>
      <x:c r="G37" s="173" t="str">
        <x:f>IF(OR(A37="",COUNT(D37:E37)&lt;&gt;2),"",IF(E37=0,IF(D37=0,0,"NO CAPACITY"),D37/E37))</x:f>
      </x:c>
      <x:c r="H37" s="81"/>
      <x:c r="I37" s="81"/>
      <x:c r="J37" s="81"/>
    </x:row>
    <x:row r="38" ht="42" customHeight="1">
      <x:c r="A38" s="81"/>
      <x:c r="B38" s="81"/>
      <x:c r="C38" s="81"/>
      <x:c r="D38" s="166"/>
      <x:c r="E38" s="166"/>
      <x:c r="F38" s="169" t="str">
        <x:f>IF(OR(A38="",COUNT(D38:E38)&lt;&gt;2),"",D38-E38)</x:f>
      </x:c>
      <x:c r="G38" s="173" t="str">
        <x:f>IF(OR(A38="",COUNT(D38:E38)&lt;&gt;2),"",IF(E38=0,IF(D38=0,0,"NO CAPACITY"),D38/E38))</x:f>
      </x:c>
      <x:c r="H38" s="81"/>
      <x:c r="I38" s="81"/>
      <x:c r="J38" s="81"/>
    </x:row>
    <x:row r="39" ht="42" customHeight="1">
      <x:c r="A39" s="81"/>
      <x:c r="B39" s="81"/>
      <x:c r="C39" s="81"/>
      <x:c r="D39" s="166"/>
      <x:c r="E39" s="166"/>
      <x:c r="F39" s="169" t="str">
        <x:f>IF(OR(A39="",COUNT(D39:E39)&lt;&gt;2),"",D39-E39)</x:f>
      </x:c>
      <x:c r="G39" s="173" t="str">
        <x:f>IF(OR(A39="",COUNT(D39:E39)&lt;&gt;2),"",IF(E39=0,IF(D39=0,0,"NO CAPACITY"),D39/E39))</x:f>
      </x:c>
      <x:c r="H39" s="81"/>
      <x:c r="I39" s="81"/>
      <x:c r="J39" s="81"/>
    </x:row>
    <x:row r="40" ht="42" customHeight="1">
      <x:c r="A40" s="81"/>
      <x:c r="B40" s="81"/>
      <x:c r="C40" s="81"/>
      <x:c r="D40" s="166"/>
      <x:c r="E40" s="166"/>
      <x:c r="F40" s="169" t="str">
        <x:f>IF(OR(A40="",COUNT(D40:E40)&lt;&gt;2),"",D40-E40)</x:f>
      </x:c>
      <x:c r="G40" s="173" t="str">
        <x:f>IF(OR(A40="",COUNT(D40:E40)&lt;&gt;2),"",IF(E40=0,IF(D40=0,0,"NO CAPACITY"),D40/E40))</x:f>
      </x:c>
      <x:c r="H40" s="81"/>
      <x:c r="I40" s="81"/>
      <x:c r="J40" s="81"/>
    </x:row>
    <x:row r="41" ht="42" customHeight="1">
      <x:c r="A41" s="81"/>
      <x:c r="B41" s="81"/>
      <x:c r="C41" s="81"/>
      <x:c r="D41" s="166"/>
      <x:c r="E41" s="166"/>
      <x:c r="F41" s="169" t="str">
        <x:f>IF(OR(A41="",COUNT(D41:E41)&lt;&gt;2),"",D41-E41)</x:f>
      </x:c>
      <x:c r="G41" s="173" t="str">
        <x:f>IF(OR(A41="",COUNT(D41:E41)&lt;&gt;2),"",IF(E41=0,IF(D41=0,0,"NO CAPACITY"),D41/E41))</x:f>
      </x:c>
      <x:c r="H41" s="81"/>
      <x:c r="I41" s="81"/>
      <x:c r="J41" s="81"/>
    </x:row>
    <x:row r="42" ht="42" customHeight="1">
      <x:c r="A42" s="81"/>
      <x:c r="B42" s="81"/>
      <x:c r="C42" s="81"/>
      <x:c r="D42" s="166"/>
      <x:c r="E42" s="166"/>
      <x:c r="F42" s="169" t="str">
        <x:f>IF(OR(A42="",COUNT(D42:E42)&lt;&gt;2),"",D42-E42)</x:f>
      </x:c>
      <x:c r="G42" s="173" t="str">
        <x:f>IF(OR(A42="",COUNT(D42:E42)&lt;&gt;2),"",IF(E42=0,IF(D42=0,0,"NO CAPACITY"),D42/E42))</x:f>
      </x:c>
      <x:c r="H42" s="81"/>
      <x:c r="I42" s="81"/>
      <x:c r="J42" s="81"/>
    </x:row>
    <x:row r="43" ht="42" customHeight="1">
      <x:c r="A43" s="81"/>
      <x:c r="B43" s="81"/>
      <x:c r="C43" s="81"/>
      <x:c r="D43" s="166"/>
      <x:c r="E43" s="166"/>
      <x:c r="F43" s="169" t="str">
        <x:f>IF(OR(A43="",COUNT(D43:E43)&lt;&gt;2),"",D43-E43)</x:f>
      </x:c>
      <x:c r="G43" s="173" t="str">
        <x:f>IF(OR(A43="",COUNT(D43:E43)&lt;&gt;2),"",IF(E43=0,IF(D43=0,0,"NO CAPACITY"),D43/E43))</x:f>
      </x:c>
      <x:c r="H43" s="81"/>
      <x:c r="I43" s="81"/>
      <x:c r="J43" s="81"/>
    </x:row>
    <x:row r="44" ht="42" customHeight="1">
      <x:c r="A44" s="81"/>
      <x:c r="B44" s="81"/>
      <x:c r="C44" s="81"/>
      <x:c r="D44" s="166"/>
      <x:c r="E44" s="166"/>
      <x:c r="F44" s="169" t="str">
        <x:f>IF(OR(A44="",COUNT(D44:E44)&lt;&gt;2),"",D44-E44)</x:f>
      </x:c>
      <x:c r="G44" s="173" t="str">
        <x:f>IF(OR(A44="",COUNT(D44:E44)&lt;&gt;2),"",IF(E44=0,IF(D44=0,0,"NO CAPACITY"),D44/E44))</x:f>
      </x:c>
      <x:c r="H44" s="81"/>
      <x:c r="I44" s="81"/>
      <x:c r="J44" s="81"/>
    </x:row>
    <x:row r="45" ht="42" customHeight="1">
      <x:c r="A45" s="81"/>
      <x:c r="B45" s="81"/>
      <x:c r="C45" s="81"/>
      <x:c r="D45" s="166"/>
      <x:c r="E45" s="166"/>
      <x:c r="F45" s="169" t="str">
        <x:f>IF(OR(A45="",COUNT(D45:E45)&lt;&gt;2),"",D45-E45)</x:f>
      </x:c>
      <x:c r="G45" s="173" t="str">
        <x:f>IF(OR(A45="",COUNT(D45:E45)&lt;&gt;2),"",IF(E45=0,IF(D45=0,0,"NO CAPACITY"),D45/E45))</x:f>
      </x:c>
      <x:c r="H45" s="81"/>
      <x:c r="I45" s="81"/>
      <x:c r="J45" s="81"/>
    </x:row>
    <x:row r="46" ht="42" customHeight="1">
      <x:c r="A46" s="81"/>
      <x:c r="B46" s="81"/>
      <x:c r="C46" s="81"/>
      <x:c r="D46" s="166"/>
      <x:c r="E46" s="166"/>
      <x:c r="F46" s="169" t="str">
        <x:f>IF(OR(A46="",COUNT(D46:E46)&lt;&gt;2),"",D46-E46)</x:f>
      </x:c>
      <x:c r="G46" s="173" t="str">
        <x:f>IF(OR(A46="",COUNT(D46:E46)&lt;&gt;2),"",IF(E46=0,IF(D46=0,0,"NO CAPACITY"),D46/E46))</x:f>
      </x:c>
      <x:c r="H46" s="81"/>
      <x:c r="I46" s="81"/>
      <x:c r="J46" s="81"/>
    </x:row>
    <x:row r="47" ht="42" customHeight="1">
      <x:c r="A47" s="81"/>
      <x:c r="B47" s="81"/>
      <x:c r="C47" s="81"/>
      <x:c r="D47" s="166"/>
      <x:c r="E47" s="166"/>
      <x:c r="F47" s="169" t="str">
        <x:f>IF(OR(A47="",COUNT(D47:E47)&lt;&gt;2),"",D47-E47)</x:f>
      </x:c>
      <x:c r="G47" s="173" t="str">
        <x:f>IF(OR(A47="",COUNT(D47:E47)&lt;&gt;2),"",IF(E47=0,IF(D47=0,0,"NO CAPACITY"),D47/E47))</x:f>
      </x:c>
      <x:c r="H47" s="81"/>
      <x:c r="I47" s="81"/>
      <x:c r="J47" s="81"/>
    </x:row>
    <x:row r="48" ht="42" customHeight="1">
      <x:c r="A48" s="81"/>
      <x:c r="B48" s="81"/>
      <x:c r="C48" s="81"/>
      <x:c r="D48" s="166"/>
      <x:c r="E48" s="166"/>
      <x:c r="F48" s="169" t="str">
        <x:f>IF(OR(A48="",COUNT(D48:E48)&lt;&gt;2),"",D48-E48)</x:f>
      </x:c>
      <x:c r="G48" s="173" t="str">
        <x:f>IF(OR(A48="",COUNT(D48:E48)&lt;&gt;2),"",IF(E48=0,IF(D48=0,0,"NO CAPACITY"),D48/E48))</x:f>
      </x:c>
      <x:c r="H48" s="81"/>
      <x:c r="I48" s="81"/>
      <x:c r="J48" s="81"/>
    </x:row>
    <x:row r="49" ht="42" customHeight="1">
      <x:c r="A49" s="81"/>
      <x:c r="B49" s="81"/>
      <x:c r="C49" s="81"/>
      <x:c r="D49" s="166"/>
      <x:c r="E49" s="166"/>
      <x:c r="F49" s="169" t="str">
        <x:f>IF(OR(A49="",COUNT(D49:E49)&lt;&gt;2),"",D49-E49)</x:f>
      </x:c>
      <x:c r="G49" s="173" t="str">
        <x:f>IF(OR(A49="",COUNT(D49:E49)&lt;&gt;2),"",IF(E49=0,IF(D49=0,0,"NO CAPACITY"),D49/E49))</x:f>
      </x:c>
      <x:c r="H49" s="81"/>
      <x:c r="I49" s="81"/>
      <x:c r="J49" s="81"/>
    </x:row>
    <x:row r="50" ht="42" customHeight="1">
      <x:c r="A50" s="81"/>
      <x:c r="B50" s="81"/>
      <x:c r="C50" s="81"/>
      <x:c r="D50" s="166"/>
      <x:c r="E50" s="166"/>
      <x:c r="F50" s="169" t="str">
        <x:f>IF(OR(A50="",COUNT(D50:E50)&lt;&gt;2),"",D50-E50)</x:f>
      </x:c>
      <x:c r="G50" s="173" t="str">
        <x:f>IF(OR(A50="",COUNT(D50:E50)&lt;&gt;2),"",IF(E50=0,IF(D50=0,0,"NO CAPACITY"),D50/E50))</x:f>
      </x:c>
      <x:c r="H50" s="81"/>
      <x:c r="I50" s="81"/>
      <x:c r="J50" s="81"/>
    </x:row>
    <x:row r="51" ht="42" customHeight="1">
      <x:c r="A51" s="81"/>
      <x:c r="B51" s="81"/>
      <x:c r="C51" s="81"/>
      <x:c r="D51" s="166"/>
      <x:c r="E51" s="166"/>
      <x:c r="F51" s="169" t="str">
        <x:f>IF(OR(A51="",COUNT(D51:E51)&lt;&gt;2),"",D51-E51)</x:f>
      </x:c>
      <x:c r="G51" s="173" t="str">
        <x:f>IF(OR(A51="",COUNT(D51:E51)&lt;&gt;2),"",IF(E51=0,IF(D51=0,0,"NO CAPACITY"),D51/E51))</x:f>
      </x:c>
      <x:c r="H51" s="81"/>
      <x:c r="I51" s="81"/>
      <x:c r="J51" s="81"/>
    </x:row>
    <x:row r="52" ht="42" customHeight="1">
      <x:c r="A52" s="81"/>
      <x:c r="B52" s="81"/>
      <x:c r="C52" s="81"/>
      <x:c r="D52" s="166"/>
      <x:c r="E52" s="166"/>
      <x:c r="F52" s="169" t="str">
        <x:f>IF(OR(A52="",COUNT(D52:E52)&lt;&gt;2),"",D52-E52)</x:f>
      </x:c>
      <x:c r="G52" s="173" t="str">
        <x:f>IF(OR(A52="",COUNT(D52:E52)&lt;&gt;2),"",IF(E52=0,IF(D52=0,0,"NO CAPACITY"),D52/E52))</x:f>
      </x:c>
      <x:c r="H52" s="81"/>
      <x:c r="I52" s="81"/>
      <x:c r="J52" s="81"/>
    </x:row>
    <x:row r="53" ht="42" customHeight="1">
      <x:c r="A53" s="81"/>
      <x:c r="B53" s="81"/>
      <x:c r="C53" s="81"/>
      <x:c r="D53" s="166"/>
      <x:c r="E53" s="166"/>
      <x:c r="F53" s="169" t="str">
        <x:f>IF(OR(A53="",COUNT(D53:E53)&lt;&gt;2),"",D53-E53)</x:f>
      </x:c>
      <x:c r="G53" s="173" t="str">
        <x:f>IF(OR(A53="",COUNT(D53:E53)&lt;&gt;2),"",IF(E53=0,IF(D53=0,0,"NO CAPACITY"),D53/E53))</x:f>
      </x:c>
      <x:c r="H53" s="81"/>
      <x:c r="I53" s="81"/>
      <x:c r="J53" s="81"/>
    </x:row>
    <x:row r="54" ht="42" customHeight="1">
      <x:c r="A54" s="81"/>
      <x:c r="B54" s="81"/>
      <x:c r="C54" s="81"/>
      <x:c r="D54" s="166"/>
      <x:c r="E54" s="166"/>
      <x:c r="F54" s="169" t="str">
        <x:f>IF(OR(A54="",COUNT(D54:E54)&lt;&gt;2),"",D54-E54)</x:f>
      </x:c>
      <x:c r="G54" s="173" t="str">
        <x:f>IF(OR(A54="",COUNT(D54:E54)&lt;&gt;2),"",IF(E54=0,IF(D54=0,0,"NO CAPACITY"),D54/E54))</x:f>
      </x:c>
      <x:c r="H54" s="81"/>
      <x:c r="I54" s="81"/>
      <x:c r="J54" s="81"/>
    </x:row>
    <x:row r="55" ht="42" customHeight="1">
      <x:c r="A55" s="81"/>
      <x:c r="B55" s="81"/>
      <x:c r="C55" s="81"/>
      <x:c r="D55" s="166"/>
      <x:c r="E55" s="166"/>
      <x:c r="F55" s="169" t="str">
        <x:f>IF(OR(A55="",COUNT(D55:E55)&lt;&gt;2),"",D55-E55)</x:f>
      </x:c>
      <x:c r="G55" s="173" t="str">
        <x:f>IF(OR(A55="",COUNT(D55:E55)&lt;&gt;2),"",IF(E55=0,IF(D55=0,0,"NO CAPACITY"),D55/E55))</x:f>
      </x:c>
      <x:c r="H55" s="81"/>
      <x:c r="I55" s="81"/>
      <x:c r="J55" s="81"/>
    </x:row>
    <x:row r="56" ht="42" customHeight="1">
      <x:c r="A56" s="81"/>
      <x:c r="B56" s="81"/>
      <x:c r="C56" s="81"/>
      <x:c r="D56" s="166"/>
      <x:c r="E56" s="166"/>
      <x:c r="F56" s="169" t="str">
        <x:f>IF(OR(A56="",COUNT(D56:E56)&lt;&gt;2),"",D56-E56)</x:f>
      </x:c>
      <x:c r="G56" s="173" t="str">
        <x:f>IF(OR(A56="",COUNT(D56:E56)&lt;&gt;2),"",IF(E56=0,IF(D56=0,0,"NO CAPACITY"),D56/E56))</x:f>
      </x:c>
      <x:c r="H56" s="81"/>
      <x:c r="I56" s="81"/>
      <x:c r="J56" s="81"/>
    </x:row>
    <x:row r="57" ht="42" customHeight="1">
      <x:c r="A57" s="81"/>
      <x:c r="B57" s="81"/>
      <x:c r="C57" s="81"/>
      <x:c r="D57" s="166"/>
      <x:c r="E57" s="166"/>
      <x:c r="F57" s="169" t="str">
        <x:f>IF(OR(A57="",COUNT(D57:E57)&lt;&gt;2),"",D57-E57)</x:f>
      </x:c>
      <x:c r="G57" s="173" t="str">
        <x:f>IF(OR(A57="",COUNT(D57:E57)&lt;&gt;2),"",IF(E57=0,IF(D57=0,0,"NO CAPACITY"),D57/E57))</x:f>
      </x:c>
      <x:c r="H57" s="81"/>
      <x:c r="I57" s="81"/>
      <x:c r="J57" s="81"/>
    </x:row>
    <x:row r="58" ht="42" customHeight="1">
      <x:c r="A58" s="81"/>
      <x:c r="B58" s="81"/>
      <x:c r="C58" s="81"/>
      <x:c r="D58" s="166"/>
      <x:c r="E58" s="166"/>
      <x:c r="F58" s="169" t="str">
        <x:f>IF(OR(A58="",COUNT(D58:E58)&lt;&gt;2),"",D58-E58)</x:f>
      </x:c>
      <x:c r="G58" s="173" t="str">
        <x:f>IF(OR(A58="",COUNT(D58:E58)&lt;&gt;2),"",IF(E58=0,IF(D58=0,0,"NO CAPACITY"),D58/E58))</x:f>
      </x:c>
      <x:c r="H58" s="81"/>
      <x:c r="I58" s="81"/>
      <x:c r="J58" s="81"/>
    </x:row>
    <x:row r="59" ht="42" customHeight="1">
      <x:c r="A59" s="81"/>
      <x:c r="B59" s="81"/>
      <x:c r="C59" s="81"/>
      <x:c r="D59" s="166"/>
      <x:c r="E59" s="166"/>
      <x:c r="F59" s="169" t="str">
        <x:f>IF(OR(A59="",COUNT(D59:E59)&lt;&gt;2),"",D59-E59)</x:f>
      </x:c>
      <x:c r="G59" s="173" t="str">
        <x:f>IF(OR(A59="",COUNT(D59:E59)&lt;&gt;2),"",IF(E59=0,IF(D59=0,0,"NO CAPACITY"),D59/E59))</x:f>
      </x:c>
      <x:c r="H59" s="81"/>
      <x:c r="I59" s="81"/>
      <x:c r="J59" s="81"/>
    </x:row>
    <x:row r="60" ht="42" customHeight="1">
      <x:c r="A60" s="81"/>
      <x:c r="B60" s="81"/>
      <x:c r="C60" s="81"/>
      <x:c r="D60" s="166"/>
      <x:c r="E60" s="166"/>
      <x:c r="F60" s="169" t="str">
        <x:f>IF(OR(A60="",COUNT(D60:E60)&lt;&gt;2),"",D60-E60)</x:f>
      </x:c>
      <x:c r="G60" s="173" t="str">
        <x:f>IF(OR(A60="",COUNT(D60:E60)&lt;&gt;2),"",IF(E60=0,IF(D60=0,0,"NO CAPACITY"),D60/E60))</x:f>
      </x:c>
      <x:c r="H60" s="81"/>
      <x:c r="I60" s="81"/>
      <x:c r="J60" s="81"/>
    </x:row>
    <x:row r="61" ht="42" customHeight="1">
      <x:c r="A61" s="81"/>
      <x:c r="B61" s="81"/>
      <x:c r="C61" s="81"/>
      <x:c r="D61" s="166"/>
      <x:c r="E61" s="166"/>
      <x:c r="F61" s="169" t="str">
        <x:f>IF(OR(A61="",COUNT(D61:E61)&lt;&gt;2),"",D61-E61)</x:f>
      </x:c>
      <x:c r="G61" s="173" t="str">
        <x:f>IF(OR(A61="",COUNT(D61:E61)&lt;&gt;2),"",IF(E61=0,IF(D61=0,0,"NO CAPACITY"),D61/E61))</x:f>
      </x:c>
      <x:c r="H61" s="81"/>
      <x:c r="I61" s="81"/>
      <x:c r="J61" s="81"/>
    </x:row>
    <x:row r="62" ht="42" customHeight="1">
      <x:c r="A62" s="81"/>
      <x:c r="B62" s="81"/>
      <x:c r="C62" s="81"/>
      <x:c r="D62" s="166"/>
      <x:c r="E62" s="166"/>
      <x:c r="F62" s="169" t="str">
        <x:f>IF(OR(A62="",COUNT(D62:E62)&lt;&gt;2),"",D62-E62)</x:f>
      </x:c>
      <x:c r="G62" s="173" t="str">
        <x:f>IF(OR(A62="",COUNT(D62:E62)&lt;&gt;2),"",IF(E62=0,IF(D62=0,0,"NO CAPACITY"),D62/E62))</x:f>
      </x:c>
      <x:c r="H62" s="81"/>
      <x:c r="I62" s="81"/>
      <x:c r="J62" s="81"/>
    </x:row>
    <x:row r="63" ht="42" customHeight="1">
      <x:c r="A63" s="81"/>
      <x:c r="B63" s="81"/>
      <x:c r="C63" s="81"/>
      <x:c r="D63" s="166"/>
      <x:c r="E63" s="166"/>
      <x:c r="F63" s="169" t="str">
        <x:f>IF(OR(A63="",COUNT(D63:E63)&lt;&gt;2),"",D63-E63)</x:f>
      </x:c>
      <x:c r="G63" s="173" t="str">
        <x:f>IF(OR(A63="",COUNT(D63:E63)&lt;&gt;2),"",IF(E63=0,IF(D63=0,0,"NO CAPACITY"),D63/E63))</x:f>
      </x:c>
      <x:c r="H63" s="81"/>
      <x:c r="I63" s="81"/>
      <x:c r="J63" s="81"/>
    </x:row>
    <x:row r="64" ht="42" customHeight="1">
      <x:c r="A64" s="81"/>
      <x:c r="B64" s="81"/>
      <x:c r="C64" s="81"/>
      <x:c r="D64" s="166"/>
      <x:c r="E64" s="166"/>
      <x:c r="F64" s="169" t="str">
        <x:f>IF(OR(A64="",COUNT(D64:E64)&lt;&gt;2),"",D64-E64)</x:f>
      </x:c>
      <x:c r="G64" s="173" t="str">
        <x:f>IF(OR(A64="",COUNT(D64:E64)&lt;&gt;2),"",IF(E64=0,IF(D64=0,0,"NO CAPACITY"),D64/E64))</x:f>
      </x:c>
      <x:c r="H64" s="81"/>
      <x:c r="I64" s="81"/>
      <x:c r="J64" s="81"/>
    </x:row>
    <x:row r="65" ht="42" customHeight="1">
      <x:c r="A65" s="81"/>
      <x:c r="B65" s="81"/>
      <x:c r="C65" s="81"/>
      <x:c r="D65" s="166"/>
      <x:c r="E65" s="166"/>
      <x:c r="F65" s="169" t="str">
        <x:f>IF(OR(A65="",COUNT(D65:E65)&lt;&gt;2),"",D65-E65)</x:f>
      </x:c>
      <x:c r="G65" s="173" t="str">
        <x:f>IF(OR(A65="",COUNT(D65:E65)&lt;&gt;2),"",IF(E65=0,IF(D65=0,0,"NO CAPACITY"),D65/E65))</x:f>
      </x:c>
      <x:c r="H65" s="81"/>
      <x:c r="I65" s="81"/>
      <x:c r="J65" s="81"/>
    </x:row>
    <x:row r="66" ht="42" customHeight="1">
      <x:c r="A66" s="81"/>
      <x:c r="B66" s="81"/>
      <x:c r="C66" s="81"/>
      <x:c r="D66" s="166"/>
      <x:c r="E66" s="166"/>
      <x:c r="F66" s="169" t="str">
        <x:f>IF(OR(A66="",COUNT(D66:E66)&lt;&gt;2),"",D66-E66)</x:f>
      </x:c>
      <x:c r="G66" s="173" t="str">
        <x:f>IF(OR(A66="",COUNT(D66:E66)&lt;&gt;2),"",IF(E66=0,IF(D66=0,0,"NO CAPACITY"),D66/E66))</x:f>
      </x:c>
      <x:c r="H66" s="81"/>
      <x:c r="I66" s="81"/>
      <x:c r="J66" s="81"/>
    </x:row>
    <x:row r="67" ht="42" customHeight="1">
      <x:c r="A67" s="81"/>
      <x:c r="B67" s="81"/>
      <x:c r="C67" s="81"/>
      <x:c r="D67" s="166"/>
      <x:c r="E67" s="166"/>
      <x:c r="F67" s="169" t="str">
        <x:f>IF(OR(A67="",COUNT(D67:E67)&lt;&gt;2),"",D67-E67)</x:f>
      </x:c>
      <x:c r="G67" s="173" t="str">
        <x:f>IF(OR(A67="",COUNT(D67:E67)&lt;&gt;2),"",IF(E67=0,IF(D67=0,0,"NO CAPACITY"),D67/E67))</x:f>
      </x:c>
      <x:c r="H67" s="81"/>
      <x:c r="I67" s="81"/>
      <x:c r="J67" s="81"/>
    </x:row>
    <x:row r="68" ht="42" customHeight="1">
      <x:c r="A68" s="81"/>
      <x:c r="B68" s="81"/>
      <x:c r="C68" s="81"/>
      <x:c r="D68" s="166"/>
      <x:c r="E68" s="166"/>
      <x:c r="F68" s="169" t="str">
        <x:f>IF(OR(A68="",COUNT(D68:E68)&lt;&gt;2),"",D68-E68)</x:f>
      </x:c>
      <x:c r="G68" s="173" t="str">
        <x:f>IF(OR(A68="",COUNT(D68:E68)&lt;&gt;2),"",IF(E68=0,IF(D68=0,0,"NO CAPACITY"),D68/E68))</x:f>
      </x:c>
      <x:c r="H68" s="81"/>
      <x:c r="I68" s="81"/>
      <x:c r="J68" s="81"/>
    </x:row>
    <x:row r="69" ht="42" customHeight="1">
      <x:c r="A69" s="81"/>
      <x:c r="B69" s="81"/>
      <x:c r="C69" s="81"/>
      <x:c r="D69" s="166"/>
      <x:c r="E69" s="166"/>
      <x:c r="F69" s="169" t="str">
        <x:f>IF(OR(A69="",COUNT(D69:E69)&lt;&gt;2),"",D69-E69)</x:f>
      </x:c>
      <x:c r="G69" s="173" t="str">
        <x:f>IF(OR(A69="",COUNT(D69:E69)&lt;&gt;2),"",IF(E69=0,IF(D69=0,0,"NO CAPACITY"),D69/E69))</x:f>
      </x:c>
      <x:c r="H69" s="81"/>
      <x:c r="I69" s="81"/>
      <x:c r="J69" s="81"/>
    </x:row>
    <x:row r="70" ht="42" customHeight="1">
      <x:c r="A70" s="81"/>
      <x:c r="B70" s="81"/>
      <x:c r="C70" s="81"/>
      <x:c r="D70" s="166"/>
      <x:c r="E70" s="166"/>
      <x:c r="F70" s="169" t="str">
        <x:f>IF(OR(A70="",COUNT(D70:E70)&lt;&gt;2),"",D70-E70)</x:f>
      </x:c>
      <x:c r="G70" s="173" t="str">
        <x:f>IF(OR(A70="",COUNT(D70:E70)&lt;&gt;2),"",IF(E70=0,IF(D70=0,0,"NO CAPACITY"),D70/E70))</x:f>
      </x:c>
      <x:c r="H70" s="81"/>
      <x:c r="I70" s="81"/>
      <x:c r="J70" s="81"/>
    </x:row>
    <x:row r="71" ht="42" customHeight="1">
      <x:c r="A71" s="81"/>
      <x:c r="B71" s="81"/>
      <x:c r="C71" s="81"/>
      <x:c r="D71" s="166"/>
      <x:c r="E71" s="166"/>
      <x:c r="F71" s="169" t="str">
        <x:f>IF(OR(A71="",COUNT(D71:E71)&lt;&gt;2),"",D71-E71)</x:f>
      </x:c>
      <x:c r="G71" s="173" t="str">
        <x:f>IF(OR(A71="",COUNT(D71:E71)&lt;&gt;2),"",IF(E71=0,IF(D71=0,0,"NO CAPACITY"),D71/E71))</x:f>
      </x:c>
      <x:c r="H71" s="81"/>
      <x:c r="I71" s="81"/>
      <x:c r="J71" s="81"/>
    </x:row>
    <x:row r="72" ht="42" customHeight="1">
      <x:c r="A72" s="81"/>
      <x:c r="B72" s="81"/>
      <x:c r="C72" s="81"/>
      <x:c r="D72" s="166"/>
      <x:c r="E72" s="166"/>
      <x:c r="F72" s="169" t="str">
        <x:f>IF(OR(A72="",COUNT(D72:E72)&lt;&gt;2),"",D72-E72)</x:f>
      </x:c>
      <x:c r="G72" s="173" t="str">
        <x:f>IF(OR(A72="",COUNT(D72:E72)&lt;&gt;2),"",IF(E72=0,IF(D72=0,0,"NO CAPACITY"),D72/E72))</x:f>
      </x:c>
      <x:c r="H72" s="81"/>
      <x:c r="I72" s="81"/>
      <x:c r="J72" s="81"/>
    </x:row>
    <x:row r="73" ht="42" customHeight="1">
      <x:c r="A73" s="81"/>
      <x:c r="B73" s="81"/>
      <x:c r="C73" s="81"/>
      <x:c r="D73" s="166"/>
      <x:c r="E73" s="166"/>
      <x:c r="F73" s="169" t="str">
        <x:f>IF(OR(A73="",COUNT(D73:E73)&lt;&gt;2),"",D73-E73)</x:f>
      </x:c>
      <x:c r="G73" s="173" t="str">
        <x:f>IF(OR(A73="",COUNT(D73:E73)&lt;&gt;2),"",IF(E73=0,IF(D73=0,0,"NO CAPACITY"),D73/E73))</x:f>
      </x:c>
      <x:c r="H73" s="81"/>
      <x:c r="I73" s="81"/>
      <x:c r="J73" s="81"/>
    </x:row>
    <x:row r="74" ht="42" customHeight="1">
      <x:c r="A74" s="81"/>
      <x:c r="B74" s="81"/>
      <x:c r="C74" s="81"/>
      <x:c r="D74" s="166"/>
      <x:c r="E74" s="166"/>
      <x:c r="F74" s="169" t="str">
        <x:f>IF(OR(A74="",COUNT(D74:E74)&lt;&gt;2),"",D74-E74)</x:f>
      </x:c>
      <x:c r="G74" s="173" t="str">
        <x:f>IF(OR(A74="",COUNT(D74:E74)&lt;&gt;2),"",IF(E74=0,IF(D74=0,0,"NO CAPACITY"),D74/E74))</x:f>
      </x:c>
      <x:c r="H74" s="81"/>
      <x:c r="I74" s="81"/>
      <x:c r="J74" s="81"/>
    </x:row>
    <x:row r="75" ht="42" customHeight="1">
      <x:c r="A75" s="81"/>
      <x:c r="B75" s="81"/>
      <x:c r="C75" s="81"/>
      <x:c r="D75" s="166"/>
      <x:c r="E75" s="166"/>
      <x:c r="F75" s="169" t="str">
        <x:f>IF(OR(A75="",COUNT(D75:E75)&lt;&gt;2),"",D75-E75)</x:f>
      </x:c>
      <x:c r="G75" s="173" t="str">
        <x:f>IF(OR(A75="",COUNT(D75:E75)&lt;&gt;2),"",IF(E75=0,IF(D75=0,0,"NO CAPACITY"),D75/E75))</x:f>
      </x:c>
      <x:c r="H75" s="81"/>
      <x:c r="I75" s="81"/>
      <x:c r="J75" s="81"/>
    </x:row>
    <x:row r="76" ht="42" customHeight="1">
      <x:c r="A76" s="81"/>
      <x:c r="B76" s="81"/>
      <x:c r="C76" s="81"/>
      <x:c r="D76" s="166"/>
      <x:c r="E76" s="166"/>
      <x:c r="F76" s="169" t="str">
        <x:f>IF(OR(A76="",COUNT(D76:E76)&lt;&gt;2),"",D76-E76)</x:f>
      </x:c>
      <x:c r="G76" s="173" t="str">
        <x:f>IF(OR(A76="",COUNT(D76:E76)&lt;&gt;2),"",IF(E76=0,IF(D76=0,0,"NO CAPACITY"),D76/E76))</x:f>
      </x:c>
      <x:c r="H76" s="81"/>
      <x:c r="I76" s="81"/>
      <x:c r="J76" s="81"/>
    </x:row>
    <x:row r="77" ht="42" customHeight="1">
      <x:c r="A77" s="81"/>
      <x:c r="B77" s="81"/>
      <x:c r="C77" s="81"/>
      <x:c r="D77" s="166"/>
      <x:c r="E77" s="166"/>
      <x:c r="F77" s="169" t="str">
        <x:f>IF(OR(A77="",COUNT(D77:E77)&lt;&gt;2),"",D77-E77)</x:f>
      </x:c>
      <x:c r="G77" s="173" t="str">
        <x:f>IF(OR(A77="",COUNT(D77:E77)&lt;&gt;2),"",IF(E77=0,IF(D77=0,0,"NO CAPACITY"),D77/E77))</x:f>
      </x:c>
      <x:c r="H77" s="81"/>
      <x:c r="I77" s="81"/>
      <x:c r="J77" s="81"/>
    </x:row>
    <x:row r="78" ht="42" customHeight="1">
      <x:c r="A78" s="81"/>
      <x:c r="B78" s="81"/>
      <x:c r="C78" s="81"/>
      <x:c r="D78" s="166"/>
      <x:c r="E78" s="166"/>
      <x:c r="F78" s="169" t="str">
        <x:f>IF(OR(A78="",COUNT(D78:E78)&lt;&gt;2),"",D78-E78)</x:f>
      </x:c>
      <x:c r="G78" s="173" t="str">
        <x:f>IF(OR(A78="",COUNT(D78:E78)&lt;&gt;2),"",IF(E78=0,IF(D78=0,0,"NO CAPACITY"),D78/E78))</x:f>
      </x:c>
      <x:c r="H78" s="81"/>
      <x:c r="I78" s="81"/>
      <x:c r="J78" s="81"/>
    </x:row>
    <x:row r="79" ht="42" customHeight="1">
      <x:c r="A79" s="81"/>
      <x:c r="B79" s="81"/>
      <x:c r="C79" s="81"/>
      <x:c r="D79" s="166"/>
      <x:c r="E79" s="166"/>
      <x:c r="F79" s="169" t="str">
        <x:f>IF(OR(A79="",COUNT(D79:E79)&lt;&gt;2),"",D79-E79)</x:f>
      </x:c>
      <x:c r="G79" s="173" t="str">
        <x:f>IF(OR(A79="",COUNT(D79:E79)&lt;&gt;2),"",IF(E79=0,IF(D79=0,0,"NO CAPACITY"),D79/E79))</x:f>
      </x:c>
      <x:c r="H79" s="81"/>
      <x:c r="I79" s="81"/>
      <x:c r="J79" s="81"/>
    </x:row>
    <x:row r="80" ht="42" customHeight="1">
      <x:c r="A80" s="81"/>
      <x:c r="B80" s="81"/>
      <x:c r="C80" s="81"/>
      <x:c r="D80" s="166"/>
      <x:c r="E80" s="166"/>
      <x:c r="F80" s="169" t="str">
        <x:f>IF(OR(A80="",COUNT(D80:E80)&lt;&gt;2),"",D80-E80)</x:f>
      </x:c>
      <x:c r="G80" s="173" t="str">
        <x:f>IF(OR(A80="",COUNT(D80:E80)&lt;&gt;2),"",IF(E80=0,IF(D80=0,0,"NO CAPACITY"),D80/E80))</x:f>
      </x:c>
      <x:c r="H80" s="81"/>
      <x:c r="I80" s="81"/>
      <x:c r="J80" s="81"/>
    </x:row>
    <x:row r="81" ht="42" customHeight="1">
      <x:c r="A81" s="81"/>
      <x:c r="B81" s="81"/>
      <x:c r="C81" s="81"/>
      <x:c r="D81" s="166"/>
      <x:c r="E81" s="166"/>
      <x:c r="F81" s="169" t="str">
        <x:f>IF(OR(A81="",COUNT(D81:E81)&lt;&gt;2),"",D81-E81)</x:f>
      </x:c>
      <x:c r="G81" s="173" t="str">
        <x:f>IF(OR(A81="",COUNT(D81:E81)&lt;&gt;2),"",IF(E81=0,IF(D81=0,0,"NO CAPACITY"),D81/E81))</x:f>
      </x:c>
      <x:c r="H81" s="81"/>
      <x:c r="I81" s="81"/>
      <x:c r="J81" s="81"/>
    </x:row>
    <x:row r="82" ht="42" customHeight="1">
      <x:c r="A82" s="81"/>
      <x:c r="B82" s="81"/>
      <x:c r="C82" s="81"/>
      <x:c r="D82" s="166"/>
      <x:c r="E82" s="166"/>
      <x:c r="F82" s="169" t="str">
        <x:f>IF(OR(A82="",COUNT(D82:E82)&lt;&gt;2),"",D82-E82)</x:f>
      </x:c>
      <x:c r="G82" s="173" t="str">
        <x:f>IF(OR(A82="",COUNT(D82:E82)&lt;&gt;2),"",IF(E82=0,IF(D82=0,0,"NO CAPACITY"),D82/E82))</x:f>
      </x:c>
      <x:c r="H82" s="81"/>
      <x:c r="I82" s="81"/>
      <x:c r="J82" s="81"/>
    </x:row>
    <x:row r="83" ht="42" customHeight="1">
      <x:c r="A83" s="81"/>
      <x:c r="B83" s="81"/>
      <x:c r="C83" s="81"/>
      <x:c r="D83" s="166"/>
      <x:c r="E83" s="166"/>
      <x:c r="F83" s="169" t="str">
        <x:f>IF(OR(A83="",COUNT(D83:E83)&lt;&gt;2),"",D83-E83)</x:f>
      </x:c>
      <x:c r="G83" s="173" t="str">
        <x:f>IF(OR(A83="",COUNT(D83:E83)&lt;&gt;2),"",IF(E83=0,IF(D83=0,0,"NO CAPACITY"),D83/E83))</x:f>
      </x:c>
      <x:c r="H83" s="81"/>
      <x:c r="I83" s="81"/>
      <x:c r="J83" s="81"/>
    </x:row>
    <x:row r="84" ht="42" customHeight="1">
      <x:c r="A84" s="81"/>
      <x:c r="B84" s="81"/>
      <x:c r="C84" s="81"/>
      <x:c r="D84" s="166"/>
      <x:c r="E84" s="166"/>
      <x:c r="F84" s="169" t="str">
        <x:f>IF(OR(A84="",COUNT(D84:E84)&lt;&gt;2),"",D84-E84)</x:f>
      </x:c>
      <x:c r="G84" s="173" t="str">
        <x:f>IF(OR(A84="",COUNT(D84:E84)&lt;&gt;2),"",IF(E84=0,IF(D84=0,0,"NO CAPACITY"),D84/E84))</x:f>
      </x:c>
      <x:c r="H84" s="81"/>
      <x:c r="I84" s="81"/>
      <x:c r="J84" s="81"/>
    </x:row>
    <x:row r="85" ht="42" customHeight="1">
      <x:c r="A85" s="81"/>
      <x:c r="B85" s="81"/>
      <x:c r="C85" s="81"/>
      <x:c r="D85" s="166"/>
      <x:c r="E85" s="166"/>
      <x:c r="F85" s="169" t="str">
        <x:f>IF(OR(A85="",COUNT(D85:E85)&lt;&gt;2),"",D85-E85)</x:f>
      </x:c>
      <x:c r="G85" s="173" t="str">
        <x:f>IF(OR(A85="",COUNT(D85:E85)&lt;&gt;2),"",IF(E85=0,IF(D85=0,0,"NO CAPACITY"),D85/E85))</x:f>
      </x:c>
      <x:c r="H85" s="81"/>
      <x:c r="I85" s="81"/>
      <x:c r="J85" s="81"/>
    </x:row>
    <x:row r="86" ht="42" customHeight="1">
      <x:c r="A86" s="81"/>
      <x:c r="B86" s="81"/>
      <x:c r="C86" s="81"/>
      <x:c r="D86" s="166"/>
      <x:c r="E86" s="166"/>
      <x:c r="F86" s="169" t="str">
        <x:f>IF(OR(A86="",COUNT(D86:E86)&lt;&gt;2),"",D86-E86)</x:f>
      </x:c>
      <x:c r="G86" s="173" t="str">
        <x:f>IF(OR(A86="",COUNT(D86:E86)&lt;&gt;2),"",IF(E86=0,IF(D86=0,0,"NO CAPACITY"),D86/E86))</x:f>
      </x:c>
      <x:c r="H86" s="81"/>
      <x:c r="I86" s="81"/>
      <x:c r="J86" s="81"/>
    </x:row>
    <x:row r="87" ht="42" customHeight="1">
      <x:c r="A87" s="81"/>
      <x:c r="B87" s="81"/>
      <x:c r="C87" s="81"/>
      <x:c r="D87" s="166"/>
      <x:c r="E87" s="166"/>
      <x:c r="F87" s="169" t="str">
        <x:f>IF(OR(A87="",COUNT(D87:E87)&lt;&gt;2),"",D87-E87)</x:f>
      </x:c>
      <x:c r="G87" s="173" t="str">
        <x:f>IF(OR(A87="",COUNT(D87:E87)&lt;&gt;2),"",IF(E87=0,IF(D87=0,0,"NO CAPACITY"),D87/E87))</x:f>
      </x:c>
      <x:c r="H87" s="81"/>
      <x:c r="I87" s="81"/>
      <x:c r="J87" s="81"/>
    </x:row>
    <x:row r="88" ht="42" customHeight="1">
      <x:c r="A88" s="81"/>
      <x:c r="B88" s="81"/>
      <x:c r="C88" s="81"/>
      <x:c r="D88" s="166"/>
      <x:c r="E88" s="166"/>
      <x:c r="F88" s="169" t="str">
        <x:f>IF(OR(A88="",COUNT(D88:E88)&lt;&gt;2),"",D88-E88)</x:f>
      </x:c>
      <x:c r="G88" s="173" t="str">
        <x:f>IF(OR(A88="",COUNT(D88:E88)&lt;&gt;2),"",IF(E88=0,IF(D88=0,0,"NO CAPACITY"),D88/E88))</x:f>
      </x:c>
      <x:c r="H88" s="81"/>
      <x:c r="I88" s="81"/>
      <x:c r="J88" s="81"/>
    </x:row>
    <x:row r="89" ht="42" customHeight="1">
      <x:c r="A89" s="81"/>
      <x:c r="B89" s="81"/>
      <x:c r="C89" s="81"/>
      <x:c r="D89" s="166"/>
      <x:c r="E89" s="166"/>
      <x:c r="F89" s="169" t="str">
        <x:f>IF(OR(A89="",COUNT(D89:E89)&lt;&gt;2),"",D89-E89)</x:f>
      </x:c>
      <x:c r="G89" s="173" t="str">
        <x:f>IF(OR(A89="",COUNT(D89:E89)&lt;&gt;2),"",IF(E89=0,IF(D89=0,0,"NO CAPACITY"),D89/E89))</x:f>
      </x:c>
      <x:c r="H89" s="81"/>
      <x:c r="I89" s="81"/>
      <x:c r="J89" s="81"/>
    </x:row>
    <x:row r="90" ht="42" customHeight="1">
      <x:c r="A90" s="81"/>
      <x:c r="B90" s="81"/>
      <x:c r="C90" s="81"/>
      <x:c r="D90" s="166"/>
      <x:c r="E90" s="166"/>
      <x:c r="F90" s="169" t="str">
        <x:f>IF(OR(A90="",COUNT(D90:E90)&lt;&gt;2),"",D90-E90)</x:f>
      </x:c>
      <x:c r="G90" s="173" t="str">
        <x:f>IF(OR(A90="",COUNT(D90:E90)&lt;&gt;2),"",IF(E90=0,IF(D90=0,0,"NO CAPACITY"),D90/E90))</x:f>
      </x:c>
      <x:c r="H90" s="81"/>
      <x:c r="I90" s="81"/>
      <x:c r="J90" s="81"/>
    </x:row>
    <x:row r="91" ht="42" customHeight="1">
      <x:c r="A91" s="81"/>
      <x:c r="B91" s="81"/>
      <x:c r="C91" s="81"/>
      <x:c r="D91" s="166"/>
      <x:c r="E91" s="166"/>
      <x:c r="F91" s="169" t="str">
        <x:f>IF(OR(A91="",COUNT(D91:E91)&lt;&gt;2),"",D91-E91)</x:f>
      </x:c>
      <x:c r="G91" s="173" t="str">
        <x:f>IF(OR(A91="",COUNT(D91:E91)&lt;&gt;2),"",IF(E91=0,IF(D91=0,0,"NO CAPACITY"),D91/E91))</x:f>
      </x:c>
      <x:c r="H91" s="81"/>
      <x:c r="I91" s="81"/>
      <x:c r="J91" s="81"/>
    </x:row>
    <x:row r="92" ht="42" customHeight="1">
      <x:c r="A92" s="81"/>
      <x:c r="B92" s="81"/>
      <x:c r="C92" s="81"/>
      <x:c r="D92" s="166"/>
      <x:c r="E92" s="166"/>
      <x:c r="F92" s="169" t="str">
        <x:f>IF(OR(A92="",COUNT(D92:E92)&lt;&gt;2),"",D92-E92)</x:f>
      </x:c>
      <x:c r="G92" s="173" t="str">
        <x:f>IF(OR(A92="",COUNT(D92:E92)&lt;&gt;2),"",IF(E92=0,IF(D92=0,0,"NO CAPACITY"),D92/E92))</x:f>
      </x:c>
      <x:c r="H92" s="81"/>
      <x:c r="I92" s="81"/>
      <x:c r="J92" s="81"/>
    </x:row>
    <x:row r="93" ht="42" customHeight="1">
      <x:c r="A93" s="81"/>
      <x:c r="B93" s="81"/>
      <x:c r="C93" s="81"/>
      <x:c r="D93" s="166"/>
      <x:c r="E93" s="166"/>
      <x:c r="F93" s="169" t="str">
        <x:f>IF(OR(A93="",COUNT(D93:E93)&lt;&gt;2),"",D93-E93)</x:f>
      </x:c>
      <x:c r="G93" s="173" t="str">
        <x:f>IF(OR(A93="",COUNT(D93:E93)&lt;&gt;2),"",IF(E93=0,IF(D93=0,0,"NO CAPACITY"),D93/E93))</x:f>
      </x:c>
      <x:c r="H93" s="81"/>
      <x:c r="I93" s="81"/>
      <x:c r="J93" s="81"/>
    </x:row>
    <x:row r="94" ht="42" customHeight="1">
      <x:c r="A94" s="81"/>
      <x:c r="B94" s="81"/>
      <x:c r="C94" s="81"/>
      <x:c r="D94" s="166"/>
      <x:c r="E94" s="166"/>
      <x:c r="F94" s="169" t="str">
        <x:f>IF(OR(A94="",COUNT(D94:E94)&lt;&gt;2),"",D94-E94)</x:f>
      </x:c>
      <x:c r="G94" s="173" t="str">
        <x:f>IF(OR(A94="",COUNT(D94:E94)&lt;&gt;2),"",IF(E94=0,IF(D94=0,0,"NO CAPACITY"),D94/E94))</x:f>
      </x:c>
      <x:c r="H94" s="81"/>
      <x:c r="I94" s="81"/>
      <x:c r="J94" s="81"/>
    </x:row>
    <x:row r="95" ht="42" customHeight="1">
      <x:c r="A95" s="81"/>
      <x:c r="B95" s="81"/>
      <x:c r="C95" s="81"/>
      <x:c r="D95" s="166"/>
      <x:c r="E95" s="166"/>
      <x:c r="F95" s="169" t="str">
        <x:f>IF(OR(A95="",COUNT(D95:E95)&lt;&gt;2),"",D95-E95)</x:f>
      </x:c>
      <x:c r="G95" s="173" t="str">
        <x:f>IF(OR(A95="",COUNT(D95:E95)&lt;&gt;2),"",IF(E95=0,IF(D95=0,0,"NO CAPACITY"),D95/E95))</x:f>
      </x:c>
      <x:c r="H95" s="81"/>
      <x:c r="I95" s="81"/>
      <x:c r="J95" s="81"/>
    </x:row>
    <x:row r="96" ht="42" customHeight="1">
      <x:c r="A96" s="81"/>
      <x:c r="B96" s="81"/>
      <x:c r="C96" s="81"/>
      <x:c r="D96" s="166"/>
      <x:c r="E96" s="166"/>
      <x:c r="F96" s="169" t="str">
        <x:f>IF(OR(A96="",COUNT(D96:E96)&lt;&gt;2),"",D96-E96)</x:f>
      </x:c>
      <x:c r="G96" s="173" t="str">
        <x:f>IF(OR(A96="",COUNT(D96:E96)&lt;&gt;2),"",IF(E96=0,IF(D96=0,0,"NO CAPACITY"),D96/E96))</x:f>
      </x:c>
      <x:c r="H96" s="81"/>
      <x:c r="I96" s="81"/>
      <x:c r="J96" s="81"/>
    </x:row>
    <x:row r="97" ht="42" customHeight="1">
      <x:c r="A97" s="81"/>
      <x:c r="B97" s="81"/>
      <x:c r="C97" s="81"/>
      <x:c r="D97" s="166"/>
      <x:c r="E97" s="166"/>
      <x:c r="F97" s="169" t="str">
        <x:f>IF(OR(A97="",COUNT(D97:E97)&lt;&gt;2),"",D97-E97)</x:f>
      </x:c>
      <x:c r="G97" s="173" t="str">
        <x:f>IF(OR(A97="",COUNT(D97:E97)&lt;&gt;2),"",IF(E97=0,IF(D97=0,0,"NO CAPACITY"),D97/E97))</x:f>
      </x:c>
      <x:c r="H97" s="81"/>
      <x:c r="I97" s="81"/>
      <x:c r="J97" s="81"/>
    </x:row>
    <x:row r="98" ht="42" customHeight="1">
      <x:c r="A98" s="81"/>
      <x:c r="B98" s="81"/>
      <x:c r="C98" s="81"/>
      <x:c r="D98" s="166"/>
      <x:c r="E98" s="166"/>
      <x:c r="F98" s="169" t="str">
        <x:f>IF(OR(A98="",COUNT(D98:E98)&lt;&gt;2),"",D98-E98)</x:f>
      </x:c>
      <x:c r="G98" s="173" t="str">
        <x:f>IF(OR(A98="",COUNT(D98:E98)&lt;&gt;2),"",IF(E98=0,IF(D98=0,0,"NO CAPACITY"),D98/E98))</x:f>
      </x:c>
      <x:c r="H98" s="81"/>
      <x:c r="I98" s="81"/>
      <x:c r="J98" s="81"/>
    </x:row>
    <x:row r="99" ht="42" customHeight="1">
      <x:c r="A99" s="81"/>
      <x:c r="B99" s="81"/>
      <x:c r="C99" s="81"/>
      <x:c r="D99" s="166"/>
      <x:c r="E99" s="166"/>
      <x:c r="F99" s="169" t="str">
        <x:f>IF(OR(A99="",COUNT(D99:E99)&lt;&gt;2),"",D99-E99)</x:f>
      </x:c>
      <x:c r="G99" s="173" t="str">
        <x:f>IF(OR(A99="",COUNT(D99:E99)&lt;&gt;2),"",IF(E99=0,IF(D99=0,0,"NO CAPACITY"),D99/E99))</x:f>
      </x:c>
      <x:c r="H99" s="81"/>
      <x:c r="I99" s="81"/>
      <x:c r="J99" s="81"/>
    </x:row>
    <x:row r="100" ht="42" customHeight="1">
      <x:c r="A100" s="81"/>
      <x:c r="B100" s="81"/>
      <x:c r="C100" s="81"/>
      <x:c r="D100" s="166"/>
      <x:c r="E100" s="166"/>
      <x:c r="F100" s="169" t="str">
        <x:f>IF(OR(A100="",COUNT(D100:E100)&lt;&gt;2),"",D100-E100)</x:f>
      </x:c>
      <x:c r="G100" s="173" t="str">
        <x:f>IF(OR(A100="",COUNT(D100:E100)&lt;&gt;2),"",IF(E100=0,IF(D100=0,0,"NO CAPACITY"),D100/E100))</x:f>
      </x:c>
      <x:c r="H100" s="81"/>
      <x:c r="I100" s="81"/>
      <x:c r="J100" s="81"/>
    </x:row>
    <x:row r="101" ht="42" customHeight="1">
      <x:c r="A101" s="81"/>
      <x:c r="B101" s="81"/>
      <x:c r="C101" s="81"/>
      <x:c r="D101" s="166"/>
      <x:c r="E101" s="166"/>
      <x:c r="F101" s="169" t="str">
        <x:f>IF(OR(A101="",COUNT(D101:E101)&lt;&gt;2),"",D101-E101)</x:f>
      </x:c>
      <x:c r="G101" s="173" t="str">
        <x:f>IF(OR(A101="",COUNT(D101:E101)&lt;&gt;2),"",IF(E101=0,IF(D101=0,0,"NO CAPACITY"),D101/E101))</x:f>
      </x:c>
      <x:c r="H101" s="81"/>
      <x:c r="I101" s="81"/>
      <x:c r="J101" s="81"/>
    </x:row>
    <x:row r="102" ht="42" customHeight="1">
      <x:c r="A102" s="81"/>
      <x:c r="B102" s="81"/>
      <x:c r="C102" s="81"/>
      <x:c r="D102" s="166"/>
      <x:c r="E102" s="166"/>
      <x:c r="F102" s="169" t="str">
        <x:f>IF(OR(A102="",COUNT(D102:E102)&lt;&gt;2),"",D102-E102)</x:f>
      </x:c>
      <x:c r="G102" s="173" t="str">
        <x:f>IF(OR(A102="",COUNT(D102:E102)&lt;&gt;2),"",IF(E102=0,IF(D102=0,0,"NO CAPACITY"),D102/E102))</x:f>
      </x:c>
      <x:c r="H102" s="81"/>
      <x:c r="I102" s="81"/>
      <x:c r="J102" s="81"/>
    </x:row>
    <x:row r="103" ht="42" customHeight="1">
      <x:c r="A103" s="81"/>
      <x:c r="B103" s="81"/>
      <x:c r="C103" s="81"/>
      <x:c r="D103" s="166"/>
      <x:c r="E103" s="166"/>
      <x:c r="F103" s="169" t="str">
        <x:f>IF(OR(A103="",COUNT(D103:E103)&lt;&gt;2),"",D103-E103)</x:f>
      </x:c>
      <x:c r="G103" s="173" t="str">
        <x:f>IF(OR(A103="",COUNT(D103:E103)&lt;&gt;2),"",IF(E103=0,IF(D103=0,0,"NO CAPACITY"),D103/E103))</x:f>
      </x:c>
      <x:c r="H103" s="81"/>
      <x:c r="I103" s="81"/>
      <x:c r="J103" s="81"/>
    </x:row>
    <x:row r="104" ht="42" customHeight="1">
      <x:c r="A104" s="81"/>
      <x:c r="B104" s="81"/>
      <x:c r="C104" s="81"/>
      <x:c r="D104" s="166"/>
      <x:c r="E104" s="166"/>
      <x:c r="F104" s="169" t="str">
        <x:f>IF(OR(A104="",COUNT(D104:E104)&lt;&gt;2),"",D104-E104)</x:f>
      </x:c>
      <x:c r="G104" s="173" t="str">
        <x:f>IF(OR(A104="",COUNT(D104:E104)&lt;&gt;2),"",IF(E104=0,IF(D104=0,0,"NO CAPACITY"),D104/E104))</x:f>
      </x:c>
      <x:c r="H104" s="81"/>
      <x:c r="I104" s="81"/>
      <x:c r="J104" s="81"/>
    </x:row>
    <x:row r="105" ht="42" customHeight="1">
      <x:c r="A105" s="81"/>
      <x:c r="B105" s="81"/>
      <x:c r="C105" s="81"/>
      <x:c r="D105" s="166"/>
      <x:c r="E105" s="166"/>
      <x:c r="F105" s="169" t="str">
        <x:f>IF(OR(A105="",COUNT(D105:E105)&lt;&gt;2),"",D105-E105)</x:f>
      </x:c>
      <x:c r="G105" s="173" t="str">
        <x:f>IF(OR(A105="",COUNT(D105:E105)&lt;&gt;2),"",IF(E105=0,IF(D105=0,0,"NO CAPACITY"),D105/E105))</x:f>
      </x:c>
      <x:c r="H105" s="81"/>
      <x:c r="I105" s="81"/>
      <x:c r="J105" s="81"/>
    </x:row>
    <x:row r="106" ht="42" customHeight="1">
      <x:c r="A106" s="81"/>
      <x:c r="B106" s="81"/>
      <x:c r="C106" s="81"/>
      <x:c r="D106" s="166"/>
      <x:c r="E106" s="166"/>
      <x:c r="F106" s="169" t="str">
        <x:f>IF(OR(A106="",COUNT(D106:E106)&lt;&gt;2),"",D106-E106)</x:f>
      </x:c>
      <x:c r="G106" s="173" t="str">
        <x:f>IF(OR(A106="",COUNT(D106:E106)&lt;&gt;2),"",IF(E106=0,IF(D106=0,0,"NO CAPACITY"),D106/E106))</x:f>
      </x:c>
      <x:c r="H106" s="81"/>
      <x:c r="I106" s="81"/>
      <x:c r="J106" s="81"/>
    </x:row>
    <x:row r="107" ht="42" customHeight="1">
      <x:c r="A107" s="81"/>
      <x:c r="B107" s="81"/>
      <x:c r="C107" s="81"/>
      <x:c r="D107" s="166"/>
      <x:c r="E107" s="166"/>
      <x:c r="F107" s="169" t="str">
        <x:f>IF(OR(A107="",COUNT(D107:E107)&lt;&gt;2),"",D107-E107)</x:f>
      </x:c>
      <x:c r="G107" s="173" t="str">
        <x:f>IF(OR(A107="",COUNT(D107:E107)&lt;&gt;2),"",IF(E107=0,IF(D107=0,0,"NO CAPACITY"),D107/E107))</x:f>
      </x:c>
      <x:c r="H107" s="81"/>
      <x:c r="I107" s="81"/>
      <x:c r="J107" s="81"/>
    </x:row>
    <x:row r="108" ht="42" customHeight="1">
      <x:c r="A108" s="81"/>
      <x:c r="B108" s="81"/>
      <x:c r="C108" s="81"/>
      <x:c r="D108" s="166"/>
      <x:c r="E108" s="166"/>
      <x:c r="F108" s="169" t="str">
        <x:f>IF(OR(A108="",COUNT(D108:E108)&lt;&gt;2),"",D108-E108)</x:f>
      </x:c>
      <x:c r="G108" s="173" t="str">
        <x:f>IF(OR(A108="",COUNT(D108:E108)&lt;&gt;2),"",IF(E108=0,IF(D108=0,0,"NO CAPACITY"),D108/E108))</x:f>
      </x:c>
      <x:c r="H108" s="81"/>
      <x:c r="I108" s="81"/>
      <x:c r="J108" s="81"/>
    </x:row>
    <x:row r="109" ht="42" customHeight="1">
      <x:c r="A109" s="81"/>
      <x:c r="B109" s="81"/>
      <x:c r="C109" s="81"/>
      <x:c r="D109" s="166"/>
      <x:c r="E109" s="166"/>
      <x:c r="F109" s="169" t="str">
        <x:f>IF(OR(A109="",COUNT(D109:E109)&lt;&gt;2),"",D109-E109)</x:f>
      </x:c>
      <x:c r="G109" s="173" t="str">
        <x:f>IF(OR(A109="",COUNT(D109:E109)&lt;&gt;2),"",IF(E109=0,IF(D109=0,0,"NO CAPACITY"),D109/E109))</x:f>
      </x:c>
      <x:c r="H109" s="81"/>
      <x:c r="I109" s="81"/>
      <x:c r="J109" s="81"/>
    </x:row>
    <x:row r="110" ht="21" customHeight="1">
      <x:c r="A110" s="15"/>
      <x:c r="B110" s="15"/>
      <x:c r="C110" s="15"/>
      <x:c r="D110" s="15"/>
      <x:c r="E110" s="15"/>
      <x:c r="F110" s="15"/>
      <x:c r="G110" s="15"/>
      <x:c r="H110" s="15"/>
      <x:c r="I110" s="15"/>
      <x:c r="J110" s="15"/>
    </x:row>
    <x:row r="111" ht="21" customHeight="1">
      <x:c r="A111" s="15"/>
      <x:c r="B111" s="15"/>
      <x:c r="C111" s="15"/>
      <x:c r="D111" s="15"/>
      <x:c r="E111" s="15"/>
      <x:c r="F111" s="15"/>
      <x:c r="G111" s="15"/>
      <x:c r="H111" s="15"/>
      <x:c r="I111" s="15"/>
      <x:c r="J111" s="15"/>
    </x:row>
    <x:row r="112" ht="21" customHeight="1">
      <x:c r="A112" s="15"/>
      <x:c r="B112" s="15"/>
      <x:c r="C112" s="15"/>
      <x:c r="D112" s="15"/>
      <x:c r="E112" s="15"/>
      <x:c r="F112" s="15"/>
      <x:c r="G112" s="15"/>
      <x:c r="H112" s="15"/>
      <x:c r="I112" s="15"/>
      <x:c r="J112" s="15"/>
    </x:row>
    <x:row r="113" ht="21" customHeight="1">
      <x:c r="A113" s="15"/>
      <x:c r="B113" s="15"/>
      <x:c r="C113" s="15"/>
      <x:c r="D113" s="15"/>
      <x:c r="E113" s="15"/>
      <x:c r="F113" s="15"/>
      <x:c r="G113" s="15"/>
      <x:c r="H113" s="15"/>
      <x:c r="I113" s="15"/>
      <x:c r="J113" s="15"/>
    </x:row>
  </x:sheetData>
  <x:mergeCells>
    <x:mergeCell ref="A1:J3"/>
    <x:mergeCell ref="A4:J4"/>
    <x:mergeCell ref="A5:E5"/>
    <x:mergeCell ref="F5:J5"/>
    <x:mergeCell ref="A6:J6"/>
    <x:mergeCell ref="A7:J7"/>
  </x:mergeCells>
  <x:conditionalFormatting sqref="A10:J109">
    <x:cfRule type="expression" dxfId="3" priority="1">
      <x:formula>AND($A10&lt;&gt;"",ISNUMBER($F10),$F10&gt;0)</x:formula>
    </x:cfRule>
  </x:conditionalFormatting>
  <x:dataValidations count="1">
    <x:dataValidation type="decimal" errorStyle="stop" operator="between" allowBlank="1" showErrorMessage="1" errorTitle="Check the value" error="Enter a value between 0 and 100000." sqref="D10:E109">
      <x:formula1>0</x:formula1>
      <x:formula2>100000</x:formula2>
    </x:dataValidation>
  </x:dataValidations>
  <x:pageMargins left="0.7" right="0.7" top="0.75" bottom="0.75" header="0.3" footer="0.3"/>
  <x:tableParts count="1">
    <x:tablePart xmlns:r="http://schemas.openxmlformats.org/officeDocument/2006/relationships" r:id="R82a0496123cb4781"/>
  </x:tableParts>
</x:worksheet>
</file>

<file path=xl/worksheets/sheet31.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 min="13" max="13" width="24" hidden="0" customWidth="1"/>
  </x:cols>
  <x:sheetData>
    <x:row r="1" ht="21" customHeight="1">
      <x:c r="A1" s="21" t="str">
        <x:v>B10 | Project budget and cost baseline</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Create a complete, approved cost baseline linked to the work.</x:v>
      </x:c>
      <x:c r="B4" s="28"/>
      <x:c r="C4" s="28"/>
      <x:c r="D4" s="28"/>
      <x:c r="E4" s="28"/>
      <x:c r="F4" s="28"/>
      <x:c r="G4" s="28"/>
      <x:c r="H4" s="28"/>
      <x:c r="I4" s="28"/>
      <x:c r="J4" s="28"/>
      <x:c r="K4" s="28"/>
      <x:c r="L4" s="28"/>
    </x:row>
    <x:row r="5" ht="21" customHeight="1">
      <x:c r="A5" s="35" t="str">
        <x:v>02 | PROJECT PLANNING</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Developed from S04, project costs and budget; HR Delivery calculation architecture.</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40" customHeight="1">
      <x:c r="A9" s="76" t="str">
        <x:v>Cost ID</x:v>
      </x:c>
      <x:c r="B9" s="76" t="str">
        <x:v>Work package</x:v>
      </x:c>
      <x:c r="C9" s="76" t="str">
        <x:v>Category</x:v>
      </x:c>
      <x:c r="D9" s="76" t="str">
        <x:v>Unit / estimate basis</x:v>
      </x:c>
      <x:c r="E9" s="76" t="str">
        <x:v>Quantity</x:v>
      </x:c>
      <x:c r="F9" s="76" t="str">
        <x:v>Rate</x:v>
      </x:c>
      <x:c r="G9" s="76" t="str">
        <x:v>Original baseline amount</x:v>
      </x:c>
      <x:c r="H9" s="76" t="str">
        <x:v>Cost type</x:v>
      </x:c>
      <x:c r="I9" s="76" t="str">
        <x:v>Cost owner</x:v>
      </x:c>
      <x:c r="J9" s="76" t="str">
        <x:v>Estimate date</x:v>
      </x:c>
      <x:c r="K9" s="76" t="str">
        <x:v>Source / approval evidence</x:v>
      </x:c>
      <x:c r="L9" s="76" t="str">
        <x:v>Notes</x:v>
      </x:c>
      <x:c r="M9" s="283" t="str">
        <x:v>Baseline integrity</x:v>
      </x:c>
    </x:row>
    <x:row r="10" ht="42" customHeight="1">
      <x:c r="A10" s="81"/>
      <x:c r="B10" s="81"/>
      <x:c r="C10" s="81"/>
      <x:c r="D10" s="81"/>
      <x:c r="E10" s="176"/>
      <x:c r="F10" s="176"/>
      <x:c r="G10" s="178" t="str">
        <x:f>IF(OR(A10="",COUNT(E10:F10)&lt;&gt;2),"",E10*F10)</x:f>
      </x:c>
      <x:c r="H10" s="81"/>
      <x:c r="I10" s="81"/>
      <x:c r="J10" s="144"/>
      <x:c r="K10" s="81"/>
      <x:c r="L10" s="81"/>
      <x:c r="M10" s="197" t="str">
        <x:f>IF(A10="","",IF(COUNTIF($A$10:$A$109,A10)&gt;1,"DUPLICATE ID",IF(OR(COUNT(E10:F10)&lt;&gt;2,I10="",K10=""),"INCOMPLETE","OK")))</x:f>
      </x:c>
    </x:row>
    <x:row r="11" ht="42" customHeight="1">
      <x:c r="A11" s="81"/>
      <x:c r="B11" s="81"/>
      <x:c r="C11" s="81"/>
      <x:c r="D11" s="81"/>
      <x:c r="E11" s="176"/>
      <x:c r="F11" s="176"/>
      <x:c r="G11" s="178" t="str">
        <x:f>IF(OR(A11="",COUNT(E11:F11)&lt;&gt;2),"",E11*F11)</x:f>
      </x:c>
      <x:c r="H11" s="81"/>
      <x:c r="I11" s="81"/>
      <x:c r="J11" s="144"/>
      <x:c r="K11" s="81"/>
      <x:c r="L11" s="81"/>
      <x:c r="M11" s="197" t="str">
        <x:f>IF(A11="","",IF(COUNTIF($A$10:$A$109,A11)&gt;1,"DUPLICATE ID",IF(OR(COUNT(E11:F11)&lt;&gt;2,I11="",K11=""),"INCOMPLETE","OK")))</x:f>
      </x:c>
    </x:row>
    <x:row r="12" ht="42" customHeight="1">
      <x:c r="A12" s="81"/>
      <x:c r="B12" s="81"/>
      <x:c r="C12" s="81"/>
      <x:c r="D12" s="81"/>
      <x:c r="E12" s="176"/>
      <x:c r="F12" s="176"/>
      <x:c r="G12" s="178" t="str">
        <x:f>IF(OR(A12="",COUNT(E12:F12)&lt;&gt;2),"",E12*F12)</x:f>
      </x:c>
      <x:c r="H12" s="81"/>
      <x:c r="I12" s="81"/>
      <x:c r="J12" s="144"/>
      <x:c r="K12" s="81"/>
      <x:c r="L12" s="81"/>
      <x:c r="M12" s="197" t="str">
        <x:f>IF(A12="","",IF(COUNTIF($A$10:$A$109,A12)&gt;1,"DUPLICATE ID",IF(OR(COUNT(E12:F12)&lt;&gt;2,I12="",K12=""),"INCOMPLETE","OK")))</x:f>
      </x:c>
    </x:row>
    <x:row r="13" ht="42" customHeight="1">
      <x:c r="A13" s="81"/>
      <x:c r="B13" s="81"/>
      <x:c r="C13" s="81"/>
      <x:c r="D13" s="81"/>
      <x:c r="E13" s="176"/>
      <x:c r="F13" s="176"/>
      <x:c r="G13" s="178" t="str">
        <x:f>IF(OR(A13="",COUNT(E13:F13)&lt;&gt;2),"",E13*F13)</x:f>
      </x:c>
      <x:c r="H13" s="81"/>
      <x:c r="I13" s="81"/>
      <x:c r="J13" s="144"/>
      <x:c r="K13" s="81"/>
      <x:c r="L13" s="81"/>
      <x:c r="M13" s="197" t="str">
        <x:f>IF(A13="","",IF(COUNTIF($A$10:$A$109,A13)&gt;1,"DUPLICATE ID",IF(OR(COUNT(E13:F13)&lt;&gt;2,I13="",K13=""),"INCOMPLETE","OK")))</x:f>
      </x:c>
    </x:row>
    <x:row r="14" ht="42" customHeight="1">
      <x:c r="A14" s="81"/>
      <x:c r="B14" s="81"/>
      <x:c r="C14" s="81"/>
      <x:c r="D14" s="81"/>
      <x:c r="E14" s="176"/>
      <x:c r="F14" s="176"/>
      <x:c r="G14" s="178" t="str">
        <x:f>IF(OR(A14="",COUNT(E14:F14)&lt;&gt;2),"",E14*F14)</x:f>
      </x:c>
      <x:c r="H14" s="81"/>
      <x:c r="I14" s="81"/>
      <x:c r="J14" s="144"/>
      <x:c r="K14" s="81"/>
      <x:c r="L14" s="81"/>
      <x:c r="M14" s="197" t="str">
        <x:f>IF(A14="","",IF(COUNTIF($A$10:$A$109,A14)&gt;1,"DUPLICATE ID",IF(OR(COUNT(E14:F14)&lt;&gt;2,I14="",K14=""),"INCOMPLETE","OK")))</x:f>
      </x:c>
    </x:row>
    <x:row r="15" ht="42" customHeight="1">
      <x:c r="A15" s="81"/>
      <x:c r="B15" s="81"/>
      <x:c r="C15" s="81"/>
      <x:c r="D15" s="81"/>
      <x:c r="E15" s="176"/>
      <x:c r="F15" s="176"/>
      <x:c r="G15" s="178" t="str">
        <x:f>IF(OR(A15="",COUNT(E15:F15)&lt;&gt;2),"",E15*F15)</x:f>
      </x:c>
      <x:c r="H15" s="81"/>
      <x:c r="I15" s="81"/>
      <x:c r="J15" s="144"/>
      <x:c r="K15" s="81"/>
      <x:c r="L15" s="81"/>
      <x:c r="M15" s="197" t="str">
        <x:f>IF(A15="","",IF(COUNTIF($A$10:$A$109,A15)&gt;1,"DUPLICATE ID",IF(OR(COUNT(E15:F15)&lt;&gt;2,I15="",K15=""),"INCOMPLETE","OK")))</x:f>
      </x:c>
    </x:row>
    <x:row r="16" ht="42" customHeight="1">
      <x:c r="A16" s="81"/>
      <x:c r="B16" s="81"/>
      <x:c r="C16" s="81"/>
      <x:c r="D16" s="81"/>
      <x:c r="E16" s="176"/>
      <x:c r="F16" s="176"/>
      <x:c r="G16" s="178" t="str">
        <x:f>IF(OR(A16="",COUNT(E16:F16)&lt;&gt;2),"",E16*F16)</x:f>
      </x:c>
      <x:c r="H16" s="81"/>
      <x:c r="I16" s="81"/>
      <x:c r="J16" s="144"/>
      <x:c r="K16" s="81"/>
      <x:c r="L16" s="81"/>
      <x:c r="M16" s="197" t="str">
        <x:f>IF(A16="","",IF(COUNTIF($A$10:$A$109,A16)&gt;1,"DUPLICATE ID",IF(OR(COUNT(E16:F16)&lt;&gt;2,I16="",K16=""),"INCOMPLETE","OK")))</x:f>
      </x:c>
    </x:row>
    <x:row r="17" ht="42" customHeight="1">
      <x:c r="A17" s="81"/>
      <x:c r="B17" s="81"/>
      <x:c r="C17" s="81"/>
      <x:c r="D17" s="81"/>
      <x:c r="E17" s="176"/>
      <x:c r="F17" s="176"/>
      <x:c r="G17" s="178" t="str">
        <x:f>IF(OR(A17="",COUNT(E17:F17)&lt;&gt;2),"",E17*F17)</x:f>
      </x:c>
      <x:c r="H17" s="81"/>
      <x:c r="I17" s="81"/>
      <x:c r="J17" s="144"/>
      <x:c r="K17" s="81"/>
      <x:c r="L17" s="81"/>
      <x:c r="M17" s="197" t="str">
        <x:f>IF(A17="","",IF(COUNTIF($A$10:$A$109,A17)&gt;1,"DUPLICATE ID",IF(OR(COUNT(E17:F17)&lt;&gt;2,I17="",K17=""),"INCOMPLETE","OK")))</x:f>
      </x:c>
    </x:row>
    <x:row r="18" ht="42" customHeight="1">
      <x:c r="A18" s="81"/>
      <x:c r="B18" s="81"/>
      <x:c r="C18" s="81"/>
      <x:c r="D18" s="81"/>
      <x:c r="E18" s="176"/>
      <x:c r="F18" s="176"/>
      <x:c r="G18" s="178" t="str">
        <x:f>IF(OR(A18="",COUNT(E18:F18)&lt;&gt;2),"",E18*F18)</x:f>
      </x:c>
      <x:c r="H18" s="81"/>
      <x:c r="I18" s="81"/>
      <x:c r="J18" s="144"/>
      <x:c r="K18" s="81"/>
      <x:c r="L18" s="81"/>
      <x:c r="M18" s="197" t="str">
        <x:f>IF(A18="","",IF(COUNTIF($A$10:$A$109,A18)&gt;1,"DUPLICATE ID",IF(OR(COUNT(E18:F18)&lt;&gt;2,I18="",K18=""),"INCOMPLETE","OK")))</x:f>
      </x:c>
    </x:row>
    <x:row r="19" ht="42" customHeight="1">
      <x:c r="A19" s="81"/>
      <x:c r="B19" s="81"/>
      <x:c r="C19" s="81"/>
      <x:c r="D19" s="81"/>
      <x:c r="E19" s="176"/>
      <x:c r="F19" s="176"/>
      <x:c r="G19" s="178" t="str">
        <x:f>IF(OR(A19="",COUNT(E19:F19)&lt;&gt;2),"",E19*F19)</x:f>
      </x:c>
      <x:c r="H19" s="81"/>
      <x:c r="I19" s="81"/>
      <x:c r="J19" s="144"/>
      <x:c r="K19" s="81"/>
      <x:c r="L19" s="81"/>
      <x:c r="M19" s="197" t="str">
        <x:f>IF(A19="","",IF(COUNTIF($A$10:$A$109,A19)&gt;1,"DUPLICATE ID",IF(OR(COUNT(E19:F19)&lt;&gt;2,I19="",K19=""),"INCOMPLETE","OK")))</x:f>
      </x:c>
    </x:row>
    <x:row r="20" ht="42" customHeight="1">
      <x:c r="A20" s="81"/>
      <x:c r="B20" s="81"/>
      <x:c r="C20" s="81"/>
      <x:c r="D20" s="81"/>
      <x:c r="E20" s="176"/>
      <x:c r="F20" s="176"/>
      <x:c r="G20" s="178" t="str">
        <x:f>IF(OR(A20="",COUNT(E20:F20)&lt;&gt;2),"",E20*F20)</x:f>
      </x:c>
      <x:c r="H20" s="81"/>
      <x:c r="I20" s="81"/>
      <x:c r="J20" s="144"/>
      <x:c r="K20" s="81"/>
      <x:c r="L20" s="81"/>
      <x:c r="M20" s="197" t="str">
        <x:f>IF(A20="","",IF(COUNTIF($A$10:$A$109,A20)&gt;1,"DUPLICATE ID",IF(OR(COUNT(E20:F20)&lt;&gt;2,I20="",K20=""),"INCOMPLETE","OK")))</x:f>
      </x:c>
    </x:row>
    <x:row r="21" ht="42" customHeight="1">
      <x:c r="A21" s="81"/>
      <x:c r="B21" s="81"/>
      <x:c r="C21" s="81"/>
      <x:c r="D21" s="81"/>
      <x:c r="E21" s="176"/>
      <x:c r="F21" s="176"/>
      <x:c r="G21" s="178" t="str">
        <x:f>IF(OR(A21="",COUNT(E21:F21)&lt;&gt;2),"",E21*F21)</x:f>
      </x:c>
      <x:c r="H21" s="81"/>
      <x:c r="I21" s="81"/>
      <x:c r="J21" s="144"/>
      <x:c r="K21" s="81"/>
      <x:c r="L21" s="81"/>
      <x:c r="M21" s="197" t="str">
        <x:f>IF(A21="","",IF(COUNTIF($A$10:$A$109,A21)&gt;1,"DUPLICATE ID",IF(OR(COUNT(E21:F21)&lt;&gt;2,I21="",K21=""),"INCOMPLETE","OK")))</x:f>
      </x:c>
    </x:row>
    <x:row r="22" ht="42" customHeight="1">
      <x:c r="A22" s="81"/>
      <x:c r="B22" s="81"/>
      <x:c r="C22" s="81"/>
      <x:c r="D22" s="81"/>
      <x:c r="E22" s="176"/>
      <x:c r="F22" s="176"/>
      <x:c r="G22" s="178" t="str">
        <x:f>IF(OR(A22="",COUNT(E22:F22)&lt;&gt;2),"",E22*F22)</x:f>
      </x:c>
      <x:c r="H22" s="81"/>
      <x:c r="I22" s="81"/>
      <x:c r="J22" s="144"/>
      <x:c r="K22" s="81"/>
      <x:c r="L22" s="81"/>
      <x:c r="M22" s="197" t="str">
        <x:f>IF(A22="","",IF(COUNTIF($A$10:$A$109,A22)&gt;1,"DUPLICATE ID",IF(OR(COUNT(E22:F22)&lt;&gt;2,I22="",K22=""),"INCOMPLETE","OK")))</x:f>
      </x:c>
    </x:row>
    <x:row r="23" ht="42" customHeight="1">
      <x:c r="A23" s="81"/>
      <x:c r="B23" s="81"/>
      <x:c r="C23" s="81"/>
      <x:c r="D23" s="81"/>
      <x:c r="E23" s="176"/>
      <x:c r="F23" s="176"/>
      <x:c r="G23" s="178" t="str">
        <x:f>IF(OR(A23="",COUNT(E23:F23)&lt;&gt;2),"",E23*F23)</x:f>
      </x:c>
      <x:c r="H23" s="81"/>
      <x:c r="I23" s="81"/>
      <x:c r="J23" s="144"/>
      <x:c r="K23" s="81"/>
      <x:c r="L23" s="81"/>
      <x:c r="M23" s="197" t="str">
        <x:f>IF(A23="","",IF(COUNTIF($A$10:$A$109,A23)&gt;1,"DUPLICATE ID",IF(OR(COUNT(E23:F23)&lt;&gt;2,I23="",K23=""),"INCOMPLETE","OK")))</x:f>
      </x:c>
    </x:row>
    <x:row r="24" ht="42" customHeight="1">
      <x:c r="A24" s="81"/>
      <x:c r="B24" s="81"/>
      <x:c r="C24" s="81"/>
      <x:c r="D24" s="81"/>
      <x:c r="E24" s="176"/>
      <x:c r="F24" s="176"/>
      <x:c r="G24" s="178" t="str">
        <x:f>IF(OR(A24="",COUNT(E24:F24)&lt;&gt;2),"",E24*F24)</x:f>
      </x:c>
      <x:c r="H24" s="81"/>
      <x:c r="I24" s="81"/>
      <x:c r="J24" s="144"/>
      <x:c r="K24" s="81"/>
      <x:c r="L24" s="81"/>
      <x:c r="M24" s="197" t="str">
        <x:f>IF(A24="","",IF(COUNTIF($A$10:$A$109,A24)&gt;1,"DUPLICATE ID",IF(OR(COUNT(E24:F24)&lt;&gt;2,I24="",K24=""),"INCOMPLETE","OK")))</x:f>
      </x:c>
    </x:row>
    <x:row r="25" ht="42" customHeight="1">
      <x:c r="A25" s="81"/>
      <x:c r="B25" s="81"/>
      <x:c r="C25" s="81"/>
      <x:c r="D25" s="81"/>
      <x:c r="E25" s="176"/>
      <x:c r="F25" s="176"/>
      <x:c r="G25" s="178" t="str">
        <x:f>IF(OR(A25="",COUNT(E25:F25)&lt;&gt;2),"",E25*F25)</x:f>
      </x:c>
      <x:c r="H25" s="81"/>
      <x:c r="I25" s="81"/>
      <x:c r="J25" s="144"/>
      <x:c r="K25" s="81"/>
      <x:c r="L25" s="81"/>
      <x:c r="M25" s="197" t="str">
        <x:f>IF(A25="","",IF(COUNTIF($A$10:$A$109,A25)&gt;1,"DUPLICATE ID",IF(OR(COUNT(E25:F25)&lt;&gt;2,I25="",K25=""),"INCOMPLETE","OK")))</x:f>
      </x:c>
    </x:row>
    <x:row r="26" ht="42" customHeight="1">
      <x:c r="A26" s="81"/>
      <x:c r="B26" s="81"/>
      <x:c r="C26" s="81"/>
      <x:c r="D26" s="81"/>
      <x:c r="E26" s="176"/>
      <x:c r="F26" s="176"/>
      <x:c r="G26" s="178" t="str">
        <x:f>IF(OR(A26="",COUNT(E26:F26)&lt;&gt;2),"",E26*F26)</x:f>
      </x:c>
      <x:c r="H26" s="81"/>
      <x:c r="I26" s="81"/>
      <x:c r="J26" s="144"/>
      <x:c r="K26" s="81"/>
      <x:c r="L26" s="81"/>
      <x:c r="M26" s="197" t="str">
        <x:f>IF(A26="","",IF(COUNTIF($A$10:$A$109,A26)&gt;1,"DUPLICATE ID",IF(OR(COUNT(E26:F26)&lt;&gt;2,I26="",K26=""),"INCOMPLETE","OK")))</x:f>
      </x:c>
    </x:row>
    <x:row r="27" ht="42" customHeight="1">
      <x:c r="A27" s="81"/>
      <x:c r="B27" s="81"/>
      <x:c r="C27" s="81"/>
      <x:c r="D27" s="81"/>
      <x:c r="E27" s="176"/>
      <x:c r="F27" s="176"/>
      <x:c r="G27" s="178" t="str">
        <x:f>IF(OR(A27="",COUNT(E27:F27)&lt;&gt;2),"",E27*F27)</x:f>
      </x:c>
      <x:c r="H27" s="81"/>
      <x:c r="I27" s="81"/>
      <x:c r="J27" s="144"/>
      <x:c r="K27" s="81"/>
      <x:c r="L27" s="81"/>
      <x:c r="M27" s="197" t="str">
        <x:f>IF(A27="","",IF(COUNTIF($A$10:$A$109,A27)&gt;1,"DUPLICATE ID",IF(OR(COUNT(E27:F27)&lt;&gt;2,I27="",K27=""),"INCOMPLETE","OK")))</x:f>
      </x:c>
    </x:row>
    <x:row r="28" ht="42" customHeight="1">
      <x:c r="A28" s="81"/>
      <x:c r="B28" s="81"/>
      <x:c r="C28" s="81"/>
      <x:c r="D28" s="81"/>
      <x:c r="E28" s="176"/>
      <x:c r="F28" s="176"/>
      <x:c r="G28" s="178" t="str">
        <x:f>IF(OR(A28="",COUNT(E28:F28)&lt;&gt;2),"",E28*F28)</x:f>
      </x:c>
      <x:c r="H28" s="81"/>
      <x:c r="I28" s="81"/>
      <x:c r="J28" s="144"/>
      <x:c r="K28" s="81"/>
      <x:c r="L28" s="81"/>
      <x:c r="M28" s="197" t="str">
        <x:f>IF(A28="","",IF(COUNTIF($A$10:$A$109,A28)&gt;1,"DUPLICATE ID",IF(OR(COUNT(E28:F28)&lt;&gt;2,I28="",K28=""),"INCOMPLETE","OK")))</x:f>
      </x:c>
    </x:row>
    <x:row r="29" ht="42" customHeight="1">
      <x:c r="A29" s="81"/>
      <x:c r="B29" s="81"/>
      <x:c r="C29" s="81"/>
      <x:c r="D29" s="81"/>
      <x:c r="E29" s="176"/>
      <x:c r="F29" s="176"/>
      <x:c r="G29" s="178" t="str">
        <x:f>IF(OR(A29="",COUNT(E29:F29)&lt;&gt;2),"",E29*F29)</x:f>
      </x:c>
      <x:c r="H29" s="81"/>
      <x:c r="I29" s="81"/>
      <x:c r="J29" s="144"/>
      <x:c r="K29" s="81"/>
      <x:c r="L29" s="81"/>
      <x:c r="M29" s="197" t="str">
        <x:f>IF(A29="","",IF(COUNTIF($A$10:$A$109,A29)&gt;1,"DUPLICATE ID",IF(OR(COUNT(E29:F29)&lt;&gt;2,I29="",K29=""),"INCOMPLETE","OK")))</x:f>
      </x:c>
    </x:row>
    <x:row r="30" ht="42" customHeight="1">
      <x:c r="A30" s="81"/>
      <x:c r="B30" s="81"/>
      <x:c r="C30" s="81"/>
      <x:c r="D30" s="81"/>
      <x:c r="E30" s="176"/>
      <x:c r="F30" s="176"/>
      <x:c r="G30" s="178" t="str">
        <x:f>IF(OR(A30="",COUNT(E30:F30)&lt;&gt;2),"",E30*F30)</x:f>
      </x:c>
      <x:c r="H30" s="81"/>
      <x:c r="I30" s="81"/>
      <x:c r="J30" s="144"/>
      <x:c r="K30" s="81"/>
      <x:c r="L30" s="81"/>
      <x:c r="M30" s="197" t="str">
        <x:f>IF(A30="","",IF(COUNTIF($A$10:$A$109,A30)&gt;1,"DUPLICATE ID",IF(OR(COUNT(E30:F30)&lt;&gt;2,I30="",K30=""),"INCOMPLETE","OK")))</x:f>
      </x:c>
    </x:row>
    <x:row r="31" ht="42" customHeight="1">
      <x:c r="A31" s="81"/>
      <x:c r="B31" s="81"/>
      <x:c r="C31" s="81"/>
      <x:c r="D31" s="81"/>
      <x:c r="E31" s="176"/>
      <x:c r="F31" s="176"/>
      <x:c r="G31" s="178" t="str">
        <x:f>IF(OR(A31="",COUNT(E31:F31)&lt;&gt;2),"",E31*F31)</x:f>
      </x:c>
      <x:c r="H31" s="81"/>
      <x:c r="I31" s="81"/>
      <x:c r="J31" s="144"/>
      <x:c r="K31" s="81"/>
      <x:c r="L31" s="81"/>
      <x:c r="M31" s="197" t="str">
        <x:f>IF(A31="","",IF(COUNTIF($A$10:$A$109,A31)&gt;1,"DUPLICATE ID",IF(OR(COUNT(E31:F31)&lt;&gt;2,I31="",K31=""),"INCOMPLETE","OK")))</x:f>
      </x:c>
    </x:row>
    <x:row r="32" ht="42" customHeight="1">
      <x:c r="A32" s="81"/>
      <x:c r="B32" s="81"/>
      <x:c r="C32" s="81"/>
      <x:c r="D32" s="81"/>
      <x:c r="E32" s="176"/>
      <x:c r="F32" s="176"/>
      <x:c r="G32" s="178" t="str">
        <x:f>IF(OR(A32="",COUNT(E32:F32)&lt;&gt;2),"",E32*F32)</x:f>
      </x:c>
      <x:c r="H32" s="81"/>
      <x:c r="I32" s="81"/>
      <x:c r="J32" s="144"/>
      <x:c r="K32" s="81"/>
      <x:c r="L32" s="81"/>
      <x:c r="M32" s="197" t="str">
        <x:f>IF(A32="","",IF(COUNTIF($A$10:$A$109,A32)&gt;1,"DUPLICATE ID",IF(OR(COUNT(E32:F32)&lt;&gt;2,I32="",K32=""),"INCOMPLETE","OK")))</x:f>
      </x:c>
    </x:row>
    <x:row r="33" ht="42" customHeight="1">
      <x:c r="A33" s="81"/>
      <x:c r="B33" s="81"/>
      <x:c r="C33" s="81"/>
      <x:c r="D33" s="81"/>
      <x:c r="E33" s="176"/>
      <x:c r="F33" s="176"/>
      <x:c r="G33" s="178" t="str">
        <x:f>IF(OR(A33="",COUNT(E33:F33)&lt;&gt;2),"",E33*F33)</x:f>
      </x:c>
      <x:c r="H33" s="81"/>
      <x:c r="I33" s="81"/>
      <x:c r="J33" s="144"/>
      <x:c r="K33" s="81"/>
      <x:c r="L33" s="81"/>
      <x:c r="M33" s="197" t="str">
        <x:f>IF(A33="","",IF(COUNTIF($A$10:$A$109,A33)&gt;1,"DUPLICATE ID",IF(OR(COUNT(E33:F33)&lt;&gt;2,I33="",K33=""),"INCOMPLETE","OK")))</x:f>
      </x:c>
    </x:row>
    <x:row r="34" ht="42" customHeight="1">
      <x:c r="A34" s="81"/>
      <x:c r="B34" s="81"/>
      <x:c r="C34" s="81"/>
      <x:c r="D34" s="81"/>
      <x:c r="E34" s="176"/>
      <x:c r="F34" s="176"/>
      <x:c r="G34" s="178" t="str">
        <x:f>IF(OR(A34="",COUNT(E34:F34)&lt;&gt;2),"",E34*F34)</x:f>
      </x:c>
      <x:c r="H34" s="81"/>
      <x:c r="I34" s="81"/>
      <x:c r="J34" s="144"/>
      <x:c r="K34" s="81"/>
      <x:c r="L34" s="81"/>
      <x:c r="M34" s="197" t="str">
        <x:f>IF(A34="","",IF(COUNTIF($A$10:$A$109,A34)&gt;1,"DUPLICATE ID",IF(OR(COUNT(E34:F34)&lt;&gt;2,I34="",K34=""),"INCOMPLETE","OK")))</x:f>
      </x:c>
    </x:row>
    <x:row r="35" ht="42" customHeight="1">
      <x:c r="A35" s="81"/>
      <x:c r="B35" s="81"/>
      <x:c r="C35" s="81"/>
      <x:c r="D35" s="81"/>
      <x:c r="E35" s="176"/>
      <x:c r="F35" s="176"/>
      <x:c r="G35" s="178" t="str">
        <x:f>IF(OR(A35="",COUNT(E35:F35)&lt;&gt;2),"",E35*F35)</x:f>
      </x:c>
      <x:c r="H35" s="81"/>
      <x:c r="I35" s="81"/>
      <x:c r="J35" s="144"/>
      <x:c r="K35" s="81"/>
      <x:c r="L35" s="81"/>
      <x:c r="M35" s="197" t="str">
        <x:f>IF(A35="","",IF(COUNTIF($A$10:$A$109,A35)&gt;1,"DUPLICATE ID",IF(OR(COUNT(E35:F35)&lt;&gt;2,I35="",K35=""),"INCOMPLETE","OK")))</x:f>
      </x:c>
    </x:row>
    <x:row r="36" ht="42" customHeight="1">
      <x:c r="A36" s="81"/>
      <x:c r="B36" s="81"/>
      <x:c r="C36" s="81"/>
      <x:c r="D36" s="81"/>
      <x:c r="E36" s="176"/>
      <x:c r="F36" s="176"/>
      <x:c r="G36" s="178" t="str">
        <x:f>IF(OR(A36="",COUNT(E36:F36)&lt;&gt;2),"",E36*F36)</x:f>
      </x:c>
      <x:c r="H36" s="81"/>
      <x:c r="I36" s="81"/>
      <x:c r="J36" s="144"/>
      <x:c r="K36" s="81"/>
      <x:c r="L36" s="81"/>
      <x:c r="M36" s="197" t="str">
        <x:f>IF(A36="","",IF(COUNTIF($A$10:$A$109,A36)&gt;1,"DUPLICATE ID",IF(OR(COUNT(E36:F36)&lt;&gt;2,I36="",K36=""),"INCOMPLETE","OK")))</x:f>
      </x:c>
    </x:row>
    <x:row r="37" ht="42" customHeight="1">
      <x:c r="A37" s="81"/>
      <x:c r="B37" s="81"/>
      <x:c r="C37" s="81"/>
      <x:c r="D37" s="81"/>
      <x:c r="E37" s="176"/>
      <x:c r="F37" s="176"/>
      <x:c r="G37" s="178" t="str">
        <x:f>IF(OR(A37="",COUNT(E37:F37)&lt;&gt;2),"",E37*F37)</x:f>
      </x:c>
      <x:c r="H37" s="81"/>
      <x:c r="I37" s="81"/>
      <x:c r="J37" s="144"/>
      <x:c r="K37" s="81"/>
      <x:c r="L37" s="81"/>
      <x:c r="M37" s="197" t="str">
        <x:f>IF(A37="","",IF(COUNTIF($A$10:$A$109,A37)&gt;1,"DUPLICATE ID",IF(OR(COUNT(E37:F37)&lt;&gt;2,I37="",K37=""),"INCOMPLETE","OK")))</x:f>
      </x:c>
    </x:row>
    <x:row r="38" ht="42" customHeight="1">
      <x:c r="A38" s="81"/>
      <x:c r="B38" s="81"/>
      <x:c r="C38" s="81"/>
      <x:c r="D38" s="81"/>
      <x:c r="E38" s="176"/>
      <x:c r="F38" s="176"/>
      <x:c r="G38" s="178" t="str">
        <x:f>IF(OR(A38="",COUNT(E38:F38)&lt;&gt;2),"",E38*F38)</x:f>
      </x:c>
      <x:c r="H38" s="81"/>
      <x:c r="I38" s="81"/>
      <x:c r="J38" s="144"/>
      <x:c r="K38" s="81"/>
      <x:c r="L38" s="81"/>
      <x:c r="M38" s="197" t="str">
        <x:f>IF(A38="","",IF(COUNTIF($A$10:$A$109,A38)&gt;1,"DUPLICATE ID",IF(OR(COUNT(E38:F38)&lt;&gt;2,I38="",K38=""),"INCOMPLETE","OK")))</x:f>
      </x:c>
    </x:row>
    <x:row r="39" ht="42" customHeight="1">
      <x:c r="A39" s="81"/>
      <x:c r="B39" s="81"/>
      <x:c r="C39" s="81"/>
      <x:c r="D39" s="81"/>
      <x:c r="E39" s="176"/>
      <x:c r="F39" s="176"/>
      <x:c r="G39" s="178" t="str">
        <x:f>IF(OR(A39="",COUNT(E39:F39)&lt;&gt;2),"",E39*F39)</x:f>
      </x:c>
      <x:c r="H39" s="81"/>
      <x:c r="I39" s="81"/>
      <x:c r="J39" s="144"/>
      <x:c r="K39" s="81"/>
      <x:c r="L39" s="81"/>
      <x:c r="M39" s="197" t="str">
        <x:f>IF(A39="","",IF(COUNTIF($A$10:$A$109,A39)&gt;1,"DUPLICATE ID",IF(OR(COUNT(E39:F39)&lt;&gt;2,I39="",K39=""),"INCOMPLETE","OK")))</x:f>
      </x:c>
    </x:row>
    <x:row r="40" ht="42" customHeight="1">
      <x:c r="A40" s="81"/>
      <x:c r="B40" s="81"/>
      <x:c r="C40" s="81"/>
      <x:c r="D40" s="81"/>
      <x:c r="E40" s="176"/>
      <x:c r="F40" s="176"/>
      <x:c r="G40" s="178" t="str">
        <x:f>IF(OR(A40="",COUNT(E40:F40)&lt;&gt;2),"",E40*F40)</x:f>
      </x:c>
      <x:c r="H40" s="81"/>
      <x:c r="I40" s="81"/>
      <x:c r="J40" s="144"/>
      <x:c r="K40" s="81"/>
      <x:c r="L40" s="81"/>
      <x:c r="M40" s="197" t="str">
        <x:f>IF(A40="","",IF(COUNTIF($A$10:$A$109,A40)&gt;1,"DUPLICATE ID",IF(OR(COUNT(E40:F40)&lt;&gt;2,I40="",K40=""),"INCOMPLETE","OK")))</x:f>
      </x:c>
    </x:row>
    <x:row r="41" ht="42" customHeight="1">
      <x:c r="A41" s="81"/>
      <x:c r="B41" s="81"/>
      <x:c r="C41" s="81"/>
      <x:c r="D41" s="81"/>
      <x:c r="E41" s="176"/>
      <x:c r="F41" s="176"/>
      <x:c r="G41" s="178" t="str">
        <x:f>IF(OR(A41="",COUNT(E41:F41)&lt;&gt;2),"",E41*F41)</x:f>
      </x:c>
      <x:c r="H41" s="81"/>
      <x:c r="I41" s="81"/>
      <x:c r="J41" s="144"/>
      <x:c r="K41" s="81"/>
      <x:c r="L41" s="81"/>
      <x:c r="M41" s="197" t="str">
        <x:f>IF(A41="","",IF(COUNTIF($A$10:$A$109,A41)&gt;1,"DUPLICATE ID",IF(OR(COUNT(E41:F41)&lt;&gt;2,I41="",K41=""),"INCOMPLETE","OK")))</x:f>
      </x:c>
    </x:row>
    <x:row r="42" ht="42" customHeight="1">
      <x:c r="A42" s="81"/>
      <x:c r="B42" s="81"/>
      <x:c r="C42" s="81"/>
      <x:c r="D42" s="81"/>
      <x:c r="E42" s="176"/>
      <x:c r="F42" s="176"/>
      <x:c r="G42" s="178" t="str">
        <x:f>IF(OR(A42="",COUNT(E42:F42)&lt;&gt;2),"",E42*F42)</x:f>
      </x:c>
      <x:c r="H42" s="81"/>
      <x:c r="I42" s="81"/>
      <x:c r="J42" s="144"/>
      <x:c r="K42" s="81"/>
      <x:c r="L42" s="81"/>
      <x:c r="M42" s="197" t="str">
        <x:f>IF(A42="","",IF(COUNTIF($A$10:$A$109,A42)&gt;1,"DUPLICATE ID",IF(OR(COUNT(E42:F42)&lt;&gt;2,I42="",K42=""),"INCOMPLETE","OK")))</x:f>
      </x:c>
    </x:row>
    <x:row r="43" ht="42" customHeight="1">
      <x:c r="A43" s="81"/>
      <x:c r="B43" s="81"/>
      <x:c r="C43" s="81"/>
      <x:c r="D43" s="81"/>
      <x:c r="E43" s="176"/>
      <x:c r="F43" s="176"/>
      <x:c r="G43" s="178" t="str">
        <x:f>IF(OR(A43="",COUNT(E43:F43)&lt;&gt;2),"",E43*F43)</x:f>
      </x:c>
      <x:c r="H43" s="81"/>
      <x:c r="I43" s="81"/>
      <x:c r="J43" s="144"/>
      <x:c r="K43" s="81"/>
      <x:c r="L43" s="81"/>
      <x:c r="M43" s="197" t="str">
        <x:f>IF(A43="","",IF(COUNTIF($A$10:$A$109,A43)&gt;1,"DUPLICATE ID",IF(OR(COUNT(E43:F43)&lt;&gt;2,I43="",K43=""),"INCOMPLETE","OK")))</x:f>
      </x:c>
    </x:row>
    <x:row r="44" ht="42" customHeight="1">
      <x:c r="A44" s="81"/>
      <x:c r="B44" s="81"/>
      <x:c r="C44" s="81"/>
      <x:c r="D44" s="81"/>
      <x:c r="E44" s="176"/>
      <x:c r="F44" s="176"/>
      <x:c r="G44" s="178" t="str">
        <x:f>IF(OR(A44="",COUNT(E44:F44)&lt;&gt;2),"",E44*F44)</x:f>
      </x:c>
      <x:c r="H44" s="81"/>
      <x:c r="I44" s="81"/>
      <x:c r="J44" s="144"/>
      <x:c r="K44" s="81"/>
      <x:c r="L44" s="81"/>
      <x:c r="M44" s="197" t="str">
        <x:f>IF(A44="","",IF(COUNTIF($A$10:$A$109,A44)&gt;1,"DUPLICATE ID",IF(OR(COUNT(E44:F44)&lt;&gt;2,I44="",K44=""),"INCOMPLETE","OK")))</x:f>
      </x:c>
    </x:row>
    <x:row r="45" ht="42" customHeight="1">
      <x:c r="A45" s="81"/>
      <x:c r="B45" s="81"/>
      <x:c r="C45" s="81"/>
      <x:c r="D45" s="81"/>
      <x:c r="E45" s="176"/>
      <x:c r="F45" s="176"/>
      <x:c r="G45" s="178" t="str">
        <x:f>IF(OR(A45="",COUNT(E45:F45)&lt;&gt;2),"",E45*F45)</x:f>
      </x:c>
      <x:c r="H45" s="81"/>
      <x:c r="I45" s="81"/>
      <x:c r="J45" s="144"/>
      <x:c r="K45" s="81"/>
      <x:c r="L45" s="81"/>
      <x:c r="M45" s="197" t="str">
        <x:f>IF(A45="","",IF(COUNTIF($A$10:$A$109,A45)&gt;1,"DUPLICATE ID",IF(OR(COUNT(E45:F45)&lt;&gt;2,I45="",K45=""),"INCOMPLETE","OK")))</x:f>
      </x:c>
    </x:row>
    <x:row r="46" ht="42" customHeight="1">
      <x:c r="A46" s="81"/>
      <x:c r="B46" s="81"/>
      <x:c r="C46" s="81"/>
      <x:c r="D46" s="81"/>
      <x:c r="E46" s="176"/>
      <x:c r="F46" s="176"/>
      <x:c r="G46" s="178" t="str">
        <x:f>IF(OR(A46="",COUNT(E46:F46)&lt;&gt;2),"",E46*F46)</x:f>
      </x:c>
      <x:c r="H46" s="81"/>
      <x:c r="I46" s="81"/>
      <x:c r="J46" s="144"/>
      <x:c r="K46" s="81"/>
      <x:c r="L46" s="81"/>
      <x:c r="M46" s="197" t="str">
        <x:f>IF(A46="","",IF(COUNTIF($A$10:$A$109,A46)&gt;1,"DUPLICATE ID",IF(OR(COUNT(E46:F46)&lt;&gt;2,I46="",K46=""),"INCOMPLETE","OK")))</x:f>
      </x:c>
    </x:row>
    <x:row r="47" ht="42" customHeight="1">
      <x:c r="A47" s="81"/>
      <x:c r="B47" s="81"/>
      <x:c r="C47" s="81"/>
      <x:c r="D47" s="81"/>
      <x:c r="E47" s="176"/>
      <x:c r="F47" s="176"/>
      <x:c r="G47" s="178" t="str">
        <x:f>IF(OR(A47="",COUNT(E47:F47)&lt;&gt;2),"",E47*F47)</x:f>
      </x:c>
      <x:c r="H47" s="81"/>
      <x:c r="I47" s="81"/>
      <x:c r="J47" s="144"/>
      <x:c r="K47" s="81"/>
      <x:c r="L47" s="81"/>
      <x:c r="M47" s="197" t="str">
        <x:f>IF(A47="","",IF(COUNTIF($A$10:$A$109,A47)&gt;1,"DUPLICATE ID",IF(OR(COUNT(E47:F47)&lt;&gt;2,I47="",K47=""),"INCOMPLETE","OK")))</x:f>
      </x:c>
    </x:row>
    <x:row r="48" ht="42" customHeight="1">
      <x:c r="A48" s="81"/>
      <x:c r="B48" s="81"/>
      <x:c r="C48" s="81"/>
      <x:c r="D48" s="81"/>
      <x:c r="E48" s="176"/>
      <x:c r="F48" s="176"/>
      <x:c r="G48" s="178" t="str">
        <x:f>IF(OR(A48="",COUNT(E48:F48)&lt;&gt;2),"",E48*F48)</x:f>
      </x:c>
      <x:c r="H48" s="81"/>
      <x:c r="I48" s="81"/>
      <x:c r="J48" s="144"/>
      <x:c r="K48" s="81"/>
      <x:c r="L48" s="81"/>
      <x:c r="M48" s="197" t="str">
        <x:f>IF(A48="","",IF(COUNTIF($A$10:$A$109,A48)&gt;1,"DUPLICATE ID",IF(OR(COUNT(E48:F48)&lt;&gt;2,I48="",K48=""),"INCOMPLETE","OK")))</x:f>
      </x:c>
    </x:row>
    <x:row r="49" ht="42" customHeight="1">
      <x:c r="A49" s="81"/>
      <x:c r="B49" s="81"/>
      <x:c r="C49" s="81"/>
      <x:c r="D49" s="81"/>
      <x:c r="E49" s="176"/>
      <x:c r="F49" s="176"/>
      <x:c r="G49" s="178" t="str">
        <x:f>IF(OR(A49="",COUNT(E49:F49)&lt;&gt;2),"",E49*F49)</x:f>
      </x:c>
      <x:c r="H49" s="81"/>
      <x:c r="I49" s="81"/>
      <x:c r="J49" s="144"/>
      <x:c r="K49" s="81"/>
      <x:c r="L49" s="81"/>
      <x:c r="M49" s="197" t="str">
        <x:f>IF(A49="","",IF(COUNTIF($A$10:$A$109,A49)&gt;1,"DUPLICATE ID",IF(OR(COUNT(E49:F49)&lt;&gt;2,I49="",K49=""),"INCOMPLETE","OK")))</x:f>
      </x:c>
    </x:row>
    <x:row r="50" ht="42" customHeight="1">
      <x:c r="A50" s="81"/>
      <x:c r="B50" s="81"/>
      <x:c r="C50" s="81"/>
      <x:c r="D50" s="81"/>
      <x:c r="E50" s="176"/>
      <x:c r="F50" s="176"/>
      <x:c r="G50" s="178" t="str">
        <x:f>IF(OR(A50="",COUNT(E50:F50)&lt;&gt;2),"",E50*F50)</x:f>
      </x:c>
      <x:c r="H50" s="81"/>
      <x:c r="I50" s="81"/>
      <x:c r="J50" s="144"/>
      <x:c r="K50" s="81"/>
      <x:c r="L50" s="81"/>
      <x:c r="M50" s="197" t="str">
        <x:f>IF(A50="","",IF(COUNTIF($A$10:$A$109,A50)&gt;1,"DUPLICATE ID",IF(OR(COUNT(E50:F50)&lt;&gt;2,I50="",K50=""),"INCOMPLETE","OK")))</x:f>
      </x:c>
    </x:row>
    <x:row r="51" ht="42" customHeight="1">
      <x:c r="A51" s="81"/>
      <x:c r="B51" s="81"/>
      <x:c r="C51" s="81"/>
      <x:c r="D51" s="81"/>
      <x:c r="E51" s="176"/>
      <x:c r="F51" s="176"/>
      <x:c r="G51" s="178" t="str">
        <x:f>IF(OR(A51="",COUNT(E51:F51)&lt;&gt;2),"",E51*F51)</x:f>
      </x:c>
      <x:c r="H51" s="81"/>
      <x:c r="I51" s="81"/>
      <x:c r="J51" s="144"/>
      <x:c r="K51" s="81"/>
      <x:c r="L51" s="81"/>
      <x:c r="M51" s="197" t="str">
        <x:f>IF(A51="","",IF(COUNTIF($A$10:$A$109,A51)&gt;1,"DUPLICATE ID",IF(OR(COUNT(E51:F51)&lt;&gt;2,I51="",K51=""),"INCOMPLETE","OK")))</x:f>
      </x:c>
    </x:row>
    <x:row r="52" ht="42" customHeight="1">
      <x:c r="A52" s="81"/>
      <x:c r="B52" s="81"/>
      <x:c r="C52" s="81"/>
      <x:c r="D52" s="81"/>
      <x:c r="E52" s="176"/>
      <x:c r="F52" s="176"/>
      <x:c r="G52" s="178" t="str">
        <x:f>IF(OR(A52="",COUNT(E52:F52)&lt;&gt;2),"",E52*F52)</x:f>
      </x:c>
      <x:c r="H52" s="81"/>
      <x:c r="I52" s="81"/>
      <x:c r="J52" s="144"/>
      <x:c r="K52" s="81"/>
      <x:c r="L52" s="81"/>
      <x:c r="M52" s="197" t="str">
        <x:f>IF(A52="","",IF(COUNTIF($A$10:$A$109,A52)&gt;1,"DUPLICATE ID",IF(OR(COUNT(E52:F52)&lt;&gt;2,I52="",K52=""),"INCOMPLETE","OK")))</x:f>
      </x:c>
    </x:row>
    <x:row r="53" ht="42" customHeight="1">
      <x:c r="A53" s="81"/>
      <x:c r="B53" s="81"/>
      <x:c r="C53" s="81"/>
      <x:c r="D53" s="81"/>
      <x:c r="E53" s="176"/>
      <x:c r="F53" s="176"/>
      <x:c r="G53" s="178" t="str">
        <x:f>IF(OR(A53="",COUNT(E53:F53)&lt;&gt;2),"",E53*F53)</x:f>
      </x:c>
      <x:c r="H53" s="81"/>
      <x:c r="I53" s="81"/>
      <x:c r="J53" s="144"/>
      <x:c r="K53" s="81"/>
      <x:c r="L53" s="81"/>
      <x:c r="M53" s="197" t="str">
        <x:f>IF(A53="","",IF(COUNTIF($A$10:$A$109,A53)&gt;1,"DUPLICATE ID",IF(OR(COUNT(E53:F53)&lt;&gt;2,I53="",K53=""),"INCOMPLETE","OK")))</x:f>
      </x:c>
    </x:row>
    <x:row r="54" ht="42" customHeight="1">
      <x:c r="A54" s="81"/>
      <x:c r="B54" s="81"/>
      <x:c r="C54" s="81"/>
      <x:c r="D54" s="81"/>
      <x:c r="E54" s="176"/>
      <x:c r="F54" s="176"/>
      <x:c r="G54" s="178" t="str">
        <x:f>IF(OR(A54="",COUNT(E54:F54)&lt;&gt;2),"",E54*F54)</x:f>
      </x:c>
      <x:c r="H54" s="81"/>
      <x:c r="I54" s="81"/>
      <x:c r="J54" s="144"/>
      <x:c r="K54" s="81"/>
      <x:c r="L54" s="81"/>
      <x:c r="M54" s="197" t="str">
        <x:f>IF(A54="","",IF(COUNTIF($A$10:$A$109,A54)&gt;1,"DUPLICATE ID",IF(OR(COUNT(E54:F54)&lt;&gt;2,I54="",K54=""),"INCOMPLETE","OK")))</x:f>
      </x:c>
    </x:row>
    <x:row r="55" ht="42" customHeight="1">
      <x:c r="A55" s="81"/>
      <x:c r="B55" s="81"/>
      <x:c r="C55" s="81"/>
      <x:c r="D55" s="81"/>
      <x:c r="E55" s="176"/>
      <x:c r="F55" s="176"/>
      <x:c r="G55" s="178" t="str">
        <x:f>IF(OR(A55="",COUNT(E55:F55)&lt;&gt;2),"",E55*F55)</x:f>
      </x:c>
      <x:c r="H55" s="81"/>
      <x:c r="I55" s="81"/>
      <x:c r="J55" s="144"/>
      <x:c r="K55" s="81"/>
      <x:c r="L55" s="81"/>
      <x:c r="M55" s="197" t="str">
        <x:f>IF(A55="","",IF(COUNTIF($A$10:$A$109,A55)&gt;1,"DUPLICATE ID",IF(OR(COUNT(E55:F55)&lt;&gt;2,I55="",K55=""),"INCOMPLETE","OK")))</x:f>
      </x:c>
    </x:row>
    <x:row r="56" ht="42" customHeight="1">
      <x:c r="A56" s="81"/>
      <x:c r="B56" s="81"/>
      <x:c r="C56" s="81"/>
      <x:c r="D56" s="81"/>
      <x:c r="E56" s="176"/>
      <x:c r="F56" s="176"/>
      <x:c r="G56" s="178" t="str">
        <x:f>IF(OR(A56="",COUNT(E56:F56)&lt;&gt;2),"",E56*F56)</x:f>
      </x:c>
      <x:c r="H56" s="81"/>
      <x:c r="I56" s="81"/>
      <x:c r="J56" s="144"/>
      <x:c r="K56" s="81"/>
      <x:c r="L56" s="81"/>
      <x:c r="M56" s="197" t="str">
        <x:f>IF(A56="","",IF(COUNTIF($A$10:$A$109,A56)&gt;1,"DUPLICATE ID",IF(OR(COUNT(E56:F56)&lt;&gt;2,I56="",K56=""),"INCOMPLETE","OK")))</x:f>
      </x:c>
    </x:row>
    <x:row r="57" ht="42" customHeight="1">
      <x:c r="A57" s="81"/>
      <x:c r="B57" s="81"/>
      <x:c r="C57" s="81"/>
      <x:c r="D57" s="81"/>
      <x:c r="E57" s="176"/>
      <x:c r="F57" s="176"/>
      <x:c r="G57" s="178" t="str">
        <x:f>IF(OR(A57="",COUNT(E57:F57)&lt;&gt;2),"",E57*F57)</x:f>
      </x:c>
      <x:c r="H57" s="81"/>
      <x:c r="I57" s="81"/>
      <x:c r="J57" s="144"/>
      <x:c r="K57" s="81"/>
      <x:c r="L57" s="81"/>
      <x:c r="M57" s="197" t="str">
        <x:f>IF(A57="","",IF(COUNTIF($A$10:$A$109,A57)&gt;1,"DUPLICATE ID",IF(OR(COUNT(E57:F57)&lt;&gt;2,I57="",K57=""),"INCOMPLETE","OK")))</x:f>
      </x:c>
    </x:row>
    <x:row r="58" ht="42" customHeight="1">
      <x:c r="A58" s="81"/>
      <x:c r="B58" s="81"/>
      <x:c r="C58" s="81"/>
      <x:c r="D58" s="81"/>
      <x:c r="E58" s="176"/>
      <x:c r="F58" s="176"/>
      <x:c r="G58" s="178" t="str">
        <x:f>IF(OR(A58="",COUNT(E58:F58)&lt;&gt;2),"",E58*F58)</x:f>
      </x:c>
      <x:c r="H58" s="81"/>
      <x:c r="I58" s="81"/>
      <x:c r="J58" s="144"/>
      <x:c r="K58" s="81"/>
      <x:c r="L58" s="81"/>
      <x:c r="M58" s="197" t="str">
        <x:f>IF(A58="","",IF(COUNTIF($A$10:$A$109,A58)&gt;1,"DUPLICATE ID",IF(OR(COUNT(E58:F58)&lt;&gt;2,I58="",K58=""),"INCOMPLETE","OK")))</x:f>
      </x:c>
    </x:row>
    <x:row r="59" ht="42" customHeight="1">
      <x:c r="A59" s="81"/>
      <x:c r="B59" s="81"/>
      <x:c r="C59" s="81"/>
      <x:c r="D59" s="81"/>
      <x:c r="E59" s="176"/>
      <x:c r="F59" s="176"/>
      <x:c r="G59" s="178" t="str">
        <x:f>IF(OR(A59="",COUNT(E59:F59)&lt;&gt;2),"",E59*F59)</x:f>
      </x:c>
      <x:c r="H59" s="81"/>
      <x:c r="I59" s="81"/>
      <x:c r="J59" s="144"/>
      <x:c r="K59" s="81"/>
      <x:c r="L59" s="81"/>
      <x:c r="M59" s="197" t="str">
        <x:f>IF(A59="","",IF(COUNTIF($A$10:$A$109,A59)&gt;1,"DUPLICATE ID",IF(OR(COUNT(E59:F59)&lt;&gt;2,I59="",K59=""),"INCOMPLETE","OK")))</x:f>
      </x:c>
    </x:row>
    <x:row r="60" ht="42" customHeight="1">
      <x:c r="A60" s="81"/>
      <x:c r="B60" s="81"/>
      <x:c r="C60" s="81"/>
      <x:c r="D60" s="81"/>
      <x:c r="E60" s="176"/>
      <x:c r="F60" s="176"/>
      <x:c r="G60" s="178" t="str">
        <x:f>IF(OR(A60="",COUNT(E60:F60)&lt;&gt;2),"",E60*F60)</x:f>
      </x:c>
      <x:c r="H60" s="81"/>
      <x:c r="I60" s="81"/>
      <x:c r="J60" s="144"/>
      <x:c r="K60" s="81"/>
      <x:c r="L60" s="81"/>
      <x:c r="M60" s="197" t="str">
        <x:f>IF(A60="","",IF(COUNTIF($A$10:$A$109,A60)&gt;1,"DUPLICATE ID",IF(OR(COUNT(E60:F60)&lt;&gt;2,I60="",K60=""),"INCOMPLETE","OK")))</x:f>
      </x:c>
    </x:row>
    <x:row r="61" ht="42" customHeight="1">
      <x:c r="A61" s="81"/>
      <x:c r="B61" s="81"/>
      <x:c r="C61" s="81"/>
      <x:c r="D61" s="81"/>
      <x:c r="E61" s="176"/>
      <x:c r="F61" s="176"/>
      <x:c r="G61" s="178" t="str">
        <x:f>IF(OR(A61="",COUNT(E61:F61)&lt;&gt;2),"",E61*F61)</x:f>
      </x:c>
      <x:c r="H61" s="81"/>
      <x:c r="I61" s="81"/>
      <x:c r="J61" s="144"/>
      <x:c r="K61" s="81"/>
      <x:c r="L61" s="81"/>
      <x:c r="M61" s="197" t="str">
        <x:f>IF(A61="","",IF(COUNTIF($A$10:$A$109,A61)&gt;1,"DUPLICATE ID",IF(OR(COUNT(E61:F61)&lt;&gt;2,I61="",K61=""),"INCOMPLETE","OK")))</x:f>
      </x:c>
    </x:row>
    <x:row r="62" ht="42" customHeight="1">
      <x:c r="A62" s="81"/>
      <x:c r="B62" s="81"/>
      <x:c r="C62" s="81"/>
      <x:c r="D62" s="81"/>
      <x:c r="E62" s="176"/>
      <x:c r="F62" s="176"/>
      <x:c r="G62" s="178" t="str">
        <x:f>IF(OR(A62="",COUNT(E62:F62)&lt;&gt;2),"",E62*F62)</x:f>
      </x:c>
      <x:c r="H62" s="81"/>
      <x:c r="I62" s="81"/>
      <x:c r="J62" s="144"/>
      <x:c r="K62" s="81"/>
      <x:c r="L62" s="81"/>
      <x:c r="M62" s="197" t="str">
        <x:f>IF(A62="","",IF(COUNTIF($A$10:$A$109,A62)&gt;1,"DUPLICATE ID",IF(OR(COUNT(E62:F62)&lt;&gt;2,I62="",K62=""),"INCOMPLETE","OK")))</x:f>
      </x:c>
    </x:row>
    <x:row r="63" ht="42" customHeight="1">
      <x:c r="A63" s="81"/>
      <x:c r="B63" s="81"/>
      <x:c r="C63" s="81"/>
      <x:c r="D63" s="81"/>
      <x:c r="E63" s="176"/>
      <x:c r="F63" s="176"/>
      <x:c r="G63" s="178" t="str">
        <x:f>IF(OR(A63="",COUNT(E63:F63)&lt;&gt;2),"",E63*F63)</x:f>
      </x:c>
      <x:c r="H63" s="81"/>
      <x:c r="I63" s="81"/>
      <x:c r="J63" s="144"/>
      <x:c r="K63" s="81"/>
      <x:c r="L63" s="81"/>
      <x:c r="M63" s="197" t="str">
        <x:f>IF(A63="","",IF(COUNTIF($A$10:$A$109,A63)&gt;1,"DUPLICATE ID",IF(OR(COUNT(E63:F63)&lt;&gt;2,I63="",K63=""),"INCOMPLETE","OK")))</x:f>
      </x:c>
    </x:row>
    <x:row r="64" ht="42" customHeight="1">
      <x:c r="A64" s="81"/>
      <x:c r="B64" s="81"/>
      <x:c r="C64" s="81"/>
      <x:c r="D64" s="81"/>
      <x:c r="E64" s="176"/>
      <x:c r="F64" s="176"/>
      <x:c r="G64" s="178" t="str">
        <x:f>IF(OR(A64="",COUNT(E64:F64)&lt;&gt;2),"",E64*F64)</x:f>
      </x:c>
      <x:c r="H64" s="81"/>
      <x:c r="I64" s="81"/>
      <x:c r="J64" s="144"/>
      <x:c r="K64" s="81"/>
      <x:c r="L64" s="81"/>
      <x:c r="M64" s="197" t="str">
        <x:f>IF(A64="","",IF(COUNTIF($A$10:$A$109,A64)&gt;1,"DUPLICATE ID",IF(OR(COUNT(E64:F64)&lt;&gt;2,I64="",K64=""),"INCOMPLETE","OK")))</x:f>
      </x:c>
    </x:row>
    <x:row r="65" ht="42" customHeight="1">
      <x:c r="A65" s="81"/>
      <x:c r="B65" s="81"/>
      <x:c r="C65" s="81"/>
      <x:c r="D65" s="81"/>
      <x:c r="E65" s="176"/>
      <x:c r="F65" s="176"/>
      <x:c r="G65" s="178" t="str">
        <x:f>IF(OR(A65="",COUNT(E65:F65)&lt;&gt;2),"",E65*F65)</x:f>
      </x:c>
      <x:c r="H65" s="81"/>
      <x:c r="I65" s="81"/>
      <x:c r="J65" s="144"/>
      <x:c r="K65" s="81"/>
      <x:c r="L65" s="81"/>
      <x:c r="M65" s="197" t="str">
        <x:f>IF(A65="","",IF(COUNTIF($A$10:$A$109,A65)&gt;1,"DUPLICATE ID",IF(OR(COUNT(E65:F65)&lt;&gt;2,I65="",K65=""),"INCOMPLETE","OK")))</x:f>
      </x:c>
    </x:row>
    <x:row r="66" ht="42" customHeight="1">
      <x:c r="A66" s="81"/>
      <x:c r="B66" s="81"/>
      <x:c r="C66" s="81"/>
      <x:c r="D66" s="81"/>
      <x:c r="E66" s="176"/>
      <x:c r="F66" s="176"/>
      <x:c r="G66" s="178" t="str">
        <x:f>IF(OR(A66="",COUNT(E66:F66)&lt;&gt;2),"",E66*F66)</x:f>
      </x:c>
      <x:c r="H66" s="81"/>
      <x:c r="I66" s="81"/>
      <x:c r="J66" s="144"/>
      <x:c r="K66" s="81"/>
      <x:c r="L66" s="81"/>
      <x:c r="M66" s="197" t="str">
        <x:f>IF(A66="","",IF(COUNTIF($A$10:$A$109,A66)&gt;1,"DUPLICATE ID",IF(OR(COUNT(E66:F66)&lt;&gt;2,I66="",K66=""),"INCOMPLETE","OK")))</x:f>
      </x:c>
    </x:row>
    <x:row r="67" ht="42" customHeight="1">
      <x:c r="A67" s="81"/>
      <x:c r="B67" s="81"/>
      <x:c r="C67" s="81"/>
      <x:c r="D67" s="81"/>
      <x:c r="E67" s="176"/>
      <x:c r="F67" s="176"/>
      <x:c r="G67" s="178" t="str">
        <x:f>IF(OR(A67="",COUNT(E67:F67)&lt;&gt;2),"",E67*F67)</x:f>
      </x:c>
      <x:c r="H67" s="81"/>
      <x:c r="I67" s="81"/>
      <x:c r="J67" s="144"/>
      <x:c r="K67" s="81"/>
      <x:c r="L67" s="81"/>
      <x:c r="M67" s="197" t="str">
        <x:f>IF(A67="","",IF(COUNTIF($A$10:$A$109,A67)&gt;1,"DUPLICATE ID",IF(OR(COUNT(E67:F67)&lt;&gt;2,I67="",K67=""),"INCOMPLETE","OK")))</x:f>
      </x:c>
    </x:row>
    <x:row r="68" ht="42" customHeight="1">
      <x:c r="A68" s="81"/>
      <x:c r="B68" s="81"/>
      <x:c r="C68" s="81"/>
      <x:c r="D68" s="81"/>
      <x:c r="E68" s="176"/>
      <x:c r="F68" s="176"/>
      <x:c r="G68" s="178" t="str">
        <x:f>IF(OR(A68="",COUNT(E68:F68)&lt;&gt;2),"",E68*F68)</x:f>
      </x:c>
      <x:c r="H68" s="81"/>
      <x:c r="I68" s="81"/>
      <x:c r="J68" s="144"/>
      <x:c r="K68" s="81"/>
      <x:c r="L68" s="81"/>
      <x:c r="M68" s="197" t="str">
        <x:f>IF(A68="","",IF(COUNTIF($A$10:$A$109,A68)&gt;1,"DUPLICATE ID",IF(OR(COUNT(E68:F68)&lt;&gt;2,I68="",K68=""),"INCOMPLETE","OK")))</x:f>
      </x:c>
    </x:row>
    <x:row r="69" ht="42" customHeight="1">
      <x:c r="A69" s="81"/>
      <x:c r="B69" s="81"/>
      <x:c r="C69" s="81"/>
      <x:c r="D69" s="81"/>
      <x:c r="E69" s="176"/>
      <x:c r="F69" s="176"/>
      <x:c r="G69" s="178" t="str">
        <x:f>IF(OR(A69="",COUNT(E69:F69)&lt;&gt;2),"",E69*F69)</x:f>
      </x:c>
      <x:c r="H69" s="81"/>
      <x:c r="I69" s="81"/>
      <x:c r="J69" s="144"/>
      <x:c r="K69" s="81"/>
      <x:c r="L69" s="81"/>
      <x:c r="M69" s="197" t="str">
        <x:f>IF(A69="","",IF(COUNTIF($A$10:$A$109,A69)&gt;1,"DUPLICATE ID",IF(OR(COUNT(E69:F69)&lt;&gt;2,I69="",K69=""),"INCOMPLETE","OK")))</x:f>
      </x:c>
    </x:row>
    <x:row r="70" ht="42" customHeight="1">
      <x:c r="A70" s="81"/>
      <x:c r="B70" s="81"/>
      <x:c r="C70" s="81"/>
      <x:c r="D70" s="81"/>
      <x:c r="E70" s="176"/>
      <x:c r="F70" s="176"/>
      <x:c r="G70" s="178" t="str">
        <x:f>IF(OR(A70="",COUNT(E70:F70)&lt;&gt;2),"",E70*F70)</x:f>
      </x:c>
      <x:c r="H70" s="81"/>
      <x:c r="I70" s="81"/>
      <x:c r="J70" s="144"/>
      <x:c r="K70" s="81"/>
      <x:c r="L70" s="81"/>
      <x:c r="M70" s="197" t="str">
        <x:f>IF(A70="","",IF(COUNTIF($A$10:$A$109,A70)&gt;1,"DUPLICATE ID",IF(OR(COUNT(E70:F70)&lt;&gt;2,I70="",K70=""),"INCOMPLETE","OK")))</x:f>
      </x:c>
    </x:row>
    <x:row r="71" ht="42" customHeight="1">
      <x:c r="A71" s="81"/>
      <x:c r="B71" s="81"/>
      <x:c r="C71" s="81"/>
      <x:c r="D71" s="81"/>
      <x:c r="E71" s="176"/>
      <x:c r="F71" s="176"/>
      <x:c r="G71" s="178" t="str">
        <x:f>IF(OR(A71="",COUNT(E71:F71)&lt;&gt;2),"",E71*F71)</x:f>
      </x:c>
      <x:c r="H71" s="81"/>
      <x:c r="I71" s="81"/>
      <x:c r="J71" s="144"/>
      <x:c r="K71" s="81"/>
      <x:c r="L71" s="81"/>
      <x:c r="M71" s="197" t="str">
        <x:f>IF(A71="","",IF(COUNTIF($A$10:$A$109,A71)&gt;1,"DUPLICATE ID",IF(OR(COUNT(E71:F71)&lt;&gt;2,I71="",K71=""),"INCOMPLETE","OK")))</x:f>
      </x:c>
    </x:row>
    <x:row r="72" ht="42" customHeight="1">
      <x:c r="A72" s="81"/>
      <x:c r="B72" s="81"/>
      <x:c r="C72" s="81"/>
      <x:c r="D72" s="81"/>
      <x:c r="E72" s="176"/>
      <x:c r="F72" s="176"/>
      <x:c r="G72" s="178" t="str">
        <x:f>IF(OR(A72="",COUNT(E72:F72)&lt;&gt;2),"",E72*F72)</x:f>
      </x:c>
      <x:c r="H72" s="81"/>
      <x:c r="I72" s="81"/>
      <x:c r="J72" s="144"/>
      <x:c r="K72" s="81"/>
      <x:c r="L72" s="81"/>
      <x:c r="M72" s="197" t="str">
        <x:f>IF(A72="","",IF(COUNTIF($A$10:$A$109,A72)&gt;1,"DUPLICATE ID",IF(OR(COUNT(E72:F72)&lt;&gt;2,I72="",K72=""),"INCOMPLETE","OK")))</x:f>
      </x:c>
    </x:row>
    <x:row r="73" ht="42" customHeight="1">
      <x:c r="A73" s="81"/>
      <x:c r="B73" s="81"/>
      <x:c r="C73" s="81"/>
      <x:c r="D73" s="81"/>
      <x:c r="E73" s="176"/>
      <x:c r="F73" s="176"/>
      <x:c r="G73" s="178" t="str">
        <x:f>IF(OR(A73="",COUNT(E73:F73)&lt;&gt;2),"",E73*F73)</x:f>
      </x:c>
      <x:c r="H73" s="81"/>
      <x:c r="I73" s="81"/>
      <x:c r="J73" s="144"/>
      <x:c r="K73" s="81"/>
      <x:c r="L73" s="81"/>
      <x:c r="M73" s="197" t="str">
        <x:f>IF(A73="","",IF(COUNTIF($A$10:$A$109,A73)&gt;1,"DUPLICATE ID",IF(OR(COUNT(E73:F73)&lt;&gt;2,I73="",K73=""),"INCOMPLETE","OK")))</x:f>
      </x:c>
    </x:row>
    <x:row r="74" ht="42" customHeight="1">
      <x:c r="A74" s="81"/>
      <x:c r="B74" s="81"/>
      <x:c r="C74" s="81"/>
      <x:c r="D74" s="81"/>
      <x:c r="E74" s="176"/>
      <x:c r="F74" s="176"/>
      <x:c r="G74" s="178" t="str">
        <x:f>IF(OR(A74="",COUNT(E74:F74)&lt;&gt;2),"",E74*F74)</x:f>
      </x:c>
      <x:c r="H74" s="81"/>
      <x:c r="I74" s="81"/>
      <x:c r="J74" s="144"/>
      <x:c r="K74" s="81"/>
      <x:c r="L74" s="81"/>
      <x:c r="M74" s="197" t="str">
        <x:f>IF(A74="","",IF(COUNTIF($A$10:$A$109,A74)&gt;1,"DUPLICATE ID",IF(OR(COUNT(E74:F74)&lt;&gt;2,I74="",K74=""),"INCOMPLETE","OK")))</x:f>
      </x:c>
    </x:row>
    <x:row r="75" ht="42" customHeight="1">
      <x:c r="A75" s="81"/>
      <x:c r="B75" s="81"/>
      <x:c r="C75" s="81"/>
      <x:c r="D75" s="81"/>
      <x:c r="E75" s="176"/>
      <x:c r="F75" s="176"/>
      <x:c r="G75" s="178" t="str">
        <x:f>IF(OR(A75="",COUNT(E75:F75)&lt;&gt;2),"",E75*F75)</x:f>
      </x:c>
      <x:c r="H75" s="81"/>
      <x:c r="I75" s="81"/>
      <x:c r="J75" s="144"/>
      <x:c r="K75" s="81"/>
      <x:c r="L75" s="81"/>
      <x:c r="M75" s="197" t="str">
        <x:f>IF(A75="","",IF(COUNTIF($A$10:$A$109,A75)&gt;1,"DUPLICATE ID",IF(OR(COUNT(E75:F75)&lt;&gt;2,I75="",K75=""),"INCOMPLETE","OK")))</x:f>
      </x:c>
    </x:row>
    <x:row r="76" ht="42" customHeight="1">
      <x:c r="A76" s="81"/>
      <x:c r="B76" s="81"/>
      <x:c r="C76" s="81"/>
      <x:c r="D76" s="81"/>
      <x:c r="E76" s="176"/>
      <x:c r="F76" s="176"/>
      <x:c r="G76" s="178" t="str">
        <x:f>IF(OR(A76="",COUNT(E76:F76)&lt;&gt;2),"",E76*F76)</x:f>
      </x:c>
      <x:c r="H76" s="81"/>
      <x:c r="I76" s="81"/>
      <x:c r="J76" s="144"/>
      <x:c r="K76" s="81"/>
      <x:c r="L76" s="81"/>
      <x:c r="M76" s="197" t="str">
        <x:f>IF(A76="","",IF(COUNTIF($A$10:$A$109,A76)&gt;1,"DUPLICATE ID",IF(OR(COUNT(E76:F76)&lt;&gt;2,I76="",K76=""),"INCOMPLETE","OK")))</x:f>
      </x:c>
    </x:row>
    <x:row r="77" ht="42" customHeight="1">
      <x:c r="A77" s="81"/>
      <x:c r="B77" s="81"/>
      <x:c r="C77" s="81"/>
      <x:c r="D77" s="81"/>
      <x:c r="E77" s="176"/>
      <x:c r="F77" s="176"/>
      <x:c r="G77" s="178" t="str">
        <x:f>IF(OR(A77="",COUNT(E77:F77)&lt;&gt;2),"",E77*F77)</x:f>
      </x:c>
      <x:c r="H77" s="81"/>
      <x:c r="I77" s="81"/>
      <x:c r="J77" s="144"/>
      <x:c r="K77" s="81"/>
      <x:c r="L77" s="81"/>
      <x:c r="M77" s="197" t="str">
        <x:f>IF(A77="","",IF(COUNTIF($A$10:$A$109,A77)&gt;1,"DUPLICATE ID",IF(OR(COUNT(E77:F77)&lt;&gt;2,I77="",K77=""),"INCOMPLETE","OK")))</x:f>
      </x:c>
    </x:row>
    <x:row r="78" ht="42" customHeight="1">
      <x:c r="A78" s="81"/>
      <x:c r="B78" s="81"/>
      <x:c r="C78" s="81"/>
      <x:c r="D78" s="81"/>
      <x:c r="E78" s="176"/>
      <x:c r="F78" s="176"/>
      <x:c r="G78" s="178" t="str">
        <x:f>IF(OR(A78="",COUNT(E78:F78)&lt;&gt;2),"",E78*F78)</x:f>
      </x:c>
      <x:c r="H78" s="81"/>
      <x:c r="I78" s="81"/>
      <x:c r="J78" s="144"/>
      <x:c r="K78" s="81"/>
      <x:c r="L78" s="81"/>
      <x:c r="M78" s="197" t="str">
        <x:f>IF(A78="","",IF(COUNTIF($A$10:$A$109,A78)&gt;1,"DUPLICATE ID",IF(OR(COUNT(E78:F78)&lt;&gt;2,I78="",K78=""),"INCOMPLETE","OK")))</x:f>
      </x:c>
    </x:row>
    <x:row r="79" ht="42" customHeight="1">
      <x:c r="A79" s="81"/>
      <x:c r="B79" s="81"/>
      <x:c r="C79" s="81"/>
      <x:c r="D79" s="81"/>
      <x:c r="E79" s="176"/>
      <x:c r="F79" s="176"/>
      <x:c r="G79" s="178" t="str">
        <x:f>IF(OR(A79="",COUNT(E79:F79)&lt;&gt;2),"",E79*F79)</x:f>
      </x:c>
      <x:c r="H79" s="81"/>
      <x:c r="I79" s="81"/>
      <x:c r="J79" s="144"/>
      <x:c r="K79" s="81"/>
      <x:c r="L79" s="81"/>
      <x:c r="M79" s="197" t="str">
        <x:f>IF(A79="","",IF(COUNTIF($A$10:$A$109,A79)&gt;1,"DUPLICATE ID",IF(OR(COUNT(E79:F79)&lt;&gt;2,I79="",K79=""),"INCOMPLETE","OK")))</x:f>
      </x:c>
    </x:row>
    <x:row r="80" ht="42" customHeight="1">
      <x:c r="A80" s="81"/>
      <x:c r="B80" s="81"/>
      <x:c r="C80" s="81"/>
      <x:c r="D80" s="81"/>
      <x:c r="E80" s="176"/>
      <x:c r="F80" s="176"/>
      <x:c r="G80" s="178" t="str">
        <x:f>IF(OR(A80="",COUNT(E80:F80)&lt;&gt;2),"",E80*F80)</x:f>
      </x:c>
      <x:c r="H80" s="81"/>
      <x:c r="I80" s="81"/>
      <x:c r="J80" s="144"/>
      <x:c r="K80" s="81"/>
      <x:c r="L80" s="81"/>
      <x:c r="M80" s="197" t="str">
        <x:f>IF(A80="","",IF(COUNTIF($A$10:$A$109,A80)&gt;1,"DUPLICATE ID",IF(OR(COUNT(E80:F80)&lt;&gt;2,I80="",K80=""),"INCOMPLETE","OK")))</x:f>
      </x:c>
    </x:row>
    <x:row r="81" ht="42" customHeight="1">
      <x:c r="A81" s="81"/>
      <x:c r="B81" s="81"/>
      <x:c r="C81" s="81"/>
      <x:c r="D81" s="81"/>
      <x:c r="E81" s="176"/>
      <x:c r="F81" s="176"/>
      <x:c r="G81" s="178" t="str">
        <x:f>IF(OR(A81="",COUNT(E81:F81)&lt;&gt;2),"",E81*F81)</x:f>
      </x:c>
      <x:c r="H81" s="81"/>
      <x:c r="I81" s="81"/>
      <x:c r="J81" s="144"/>
      <x:c r="K81" s="81"/>
      <x:c r="L81" s="81"/>
      <x:c r="M81" s="197" t="str">
        <x:f>IF(A81="","",IF(COUNTIF($A$10:$A$109,A81)&gt;1,"DUPLICATE ID",IF(OR(COUNT(E81:F81)&lt;&gt;2,I81="",K81=""),"INCOMPLETE","OK")))</x:f>
      </x:c>
    </x:row>
    <x:row r="82" ht="42" customHeight="1">
      <x:c r="A82" s="81"/>
      <x:c r="B82" s="81"/>
      <x:c r="C82" s="81"/>
      <x:c r="D82" s="81"/>
      <x:c r="E82" s="176"/>
      <x:c r="F82" s="176"/>
      <x:c r="G82" s="178" t="str">
        <x:f>IF(OR(A82="",COUNT(E82:F82)&lt;&gt;2),"",E82*F82)</x:f>
      </x:c>
      <x:c r="H82" s="81"/>
      <x:c r="I82" s="81"/>
      <x:c r="J82" s="144"/>
      <x:c r="K82" s="81"/>
      <x:c r="L82" s="81"/>
      <x:c r="M82" s="197" t="str">
        <x:f>IF(A82="","",IF(COUNTIF($A$10:$A$109,A82)&gt;1,"DUPLICATE ID",IF(OR(COUNT(E82:F82)&lt;&gt;2,I82="",K82=""),"INCOMPLETE","OK")))</x:f>
      </x:c>
    </x:row>
    <x:row r="83" ht="42" customHeight="1">
      <x:c r="A83" s="81"/>
      <x:c r="B83" s="81"/>
      <x:c r="C83" s="81"/>
      <x:c r="D83" s="81"/>
      <x:c r="E83" s="176"/>
      <x:c r="F83" s="176"/>
      <x:c r="G83" s="178" t="str">
        <x:f>IF(OR(A83="",COUNT(E83:F83)&lt;&gt;2),"",E83*F83)</x:f>
      </x:c>
      <x:c r="H83" s="81"/>
      <x:c r="I83" s="81"/>
      <x:c r="J83" s="144"/>
      <x:c r="K83" s="81"/>
      <x:c r="L83" s="81"/>
      <x:c r="M83" s="197" t="str">
        <x:f>IF(A83="","",IF(COUNTIF($A$10:$A$109,A83)&gt;1,"DUPLICATE ID",IF(OR(COUNT(E83:F83)&lt;&gt;2,I83="",K83=""),"INCOMPLETE","OK")))</x:f>
      </x:c>
    </x:row>
    <x:row r="84" ht="42" customHeight="1">
      <x:c r="A84" s="81"/>
      <x:c r="B84" s="81"/>
      <x:c r="C84" s="81"/>
      <x:c r="D84" s="81"/>
      <x:c r="E84" s="176"/>
      <x:c r="F84" s="176"/>
      <x:c r="G84" s="178" t="str">
        <x:f>IF(OR(A84="",COUNT(E84:F84)&lt;&gt;2),"",E84*F84)</x:f>
      </x:c>
      <x:c r="H84" s="81"/>
      <x:c r="I84" s="81"/>
      <x:c r="J84" s="144"/>
      <x:c r="K84" s="81"/>
      <x:c r="L84" s="81"/>
      <x:c r="M84" s="197" t="str">
        <x:f>IF(A84="","",IF(COUNTIF($A$10:$A$109,A84)&gt;1,"DUPLICATE ID",IF(OR(COUNT(E84:F84)&lt;&gt;2,I84="",K84=""),"INCOMPLETE","OK")))</x:f>
      </x:c>
    </x:row>
    <x:row r="85" ht="42" customHeight="1">
      <x:c r="A85" s="81"/>
      <x:c r="B85" s="81"/>
      <x:c r="C85" s="81"/>
      <x:c r="D85" s="81"/>
      <x:c r="E85" s="176"/>
      <x:c r="F85" s="176"/>
      <x:c r="G85" s="178" t="str">
        <x:f>IF(OR(A85="",COUNT(E85:F85)&lt;&gt;2),"",E85*F85)</x:f>
      </x:c>
      <x:c r="H85" s="81"/>
      <x:c r="I85" s="81"/>
      <x:c r="J85" s="144"/>
      <x:c r="K85" s="81"/>
      <x:c r="L85" s="81"/>
      <x:c r="M85" s="197" t="str">
        <x:f>IF(A85="","",IF(COUNTIF($A$10:$A$109,A85)&gt;1,"DUPLICATE ID",IF(OR(COUNT(E85:F85)&lt;&gt;2,I85="",K85=""),"INCOMPLETE","OK")))</x:f>
      </x:c>
    </x:row>
    <x:row r="86" ht="42" customHeight="1">
      <x:c r="A86" s="81"/>
      <x:c r="B86" s="81"/>
      <x:c r="C86" s="81"/>
      <x:c r="D86" s="81"/>
      <x:c r="E86" s="176"/>
      <x:c r="F86" s="176"/>
      <x:c r="G86" s="178" t="str">
        <x:f>IF(OR(A86="",COUNT(E86:F86)&lt;&gt;2),"",E86*F86)</x:f>
      </x:c>
      <x:c r="H86" s="81"/>
      <x:c r="I86" s="81"/>
      <x:c r="J86" s="144"/>
      <x:c r="K86" s="81"/>
      <x:c r="L86" s="81"/>
      <x:c r="M86" s="197" t="str">
        <x:f>IF(A86="","",IF(COUNTIF($A$10:$A$109,A86)&gt;1,"DUPLICATE ID",IF(OR(COUNT(E86:F86)&lt;&gt;2,I86="",K86=""),"INCOMPLETE","OK")))</x:f>
      </x:c>
    </x:row>
    <x:row r="87" ht="42" customHeight="1">
      <x:c r="A87" s="81"/>
      <x:c r="B87" s="81"/>
      <x:c r="C87" s="81"/>
      <x:c r="D87" s="81"/>
      <x:c r="E87" s="176"/>
      <x:c r="F87" s="176"/>
      <x:c r="G87" s="178" t="str">
        <x:f>IF(OR(A87="",COUNT(E87:F87)&lt;&gt;2),"",E87*F87)</x:f>
      </x:c>
      <x:c r="H87" s="81"/>
      <x:c r="I87" s="81"/>
      <x:c r="J87" s="144"/>
      <x:c r="K87" s="81"/>
      <x:c r="L87" s="81"/>
      <x:c r="M87" s="197" t="str">
        <x:f>IF(A87="","",IF(COUNTIF($A$10:$A$109,A87)&gt;1,"DUPLICATE ID",IF(OR(COUNT(E87:F87)&lt;&gt;2,I87="",K87=""),"INCOMPLETE","OK")))</x:f>
      </x:c>
    </x:row>
    <x:row r="88" ht="42" customHeight="1">
      <x:c r="A88" s="81"/>
      <x:c r="B88" s="81"/>
      <x:c r="C88" s="81"/>
      <x:c r="D88" s="81"/>
      <x:c r="E88" s="176"/>
      <x:c r="F88" s="176"/>
      <x:c r="G88" s="178" t="str">
        <x:f>IF(OR(A88="",COUNT(E88:F88)&lt;&gt;2),"",E88*F88)</x:f>
      </x:c>
      <x:c r="H88" s="81"/>
      <x:c r="I88" s="81"/>
      <x:c r="J88" s="144"/>
      <x:c r="K88" s="81"/>
      <x:c r="L88" s="81"/>
      <x:c r="M88" s="197" t="str">
        <x:f>IF(A88="","",IF(COUNTIF($A$10:$A$109,A88)&gt;1,"DUPLICATE ID",IF(OR(COUNT(E88:F88)&lt;&gt;2,I88="",K88=""),"INCOMPLETE","OK")))</x:f>
      </x:c>
    </x:row>
    <x:row r="89" ht="42" customHeight="1">
      <x:c r="A89" s="81"/>
      <x:c r="B89" s="81"/>
      <x:c r="C89" s="81"/>
      <x:c r="D89" s="81"/>
      <x:c r="E89" s="176"/>
      <x:c r="F89" s="176"/>
      <x:c r="G89" s="178" t="str">
        <x:f>IF(OR(A89="",COUNT(E89:F89)&lt;&gt;2),"",E89*F89)</x:f>
      </x:c>
      <x:c r="H89" s="81"/>
      <x:c r="I89" s="81"/>
      <x:c r="J89" s="144"/>
      <x:c r="K89" s="81"/>
      <x:c r="L89" s="81"/>
      <x:c r="M89" s="197" t="str">
        <x:f>IF(A89="","",IF(COUNTIF($A$10:$A$109,A89)&gt;1,"DUPLICATE ID",IF(OR(COUNT(E89:F89)&lt;&gt;2,I89="",K89=""),"INCOMPLETE","OK")))</x:f>
      </x:c>
    </x:row>
    <x:row r="90" ht="42" customHeight="1">
      <x:c r="A90" s="81"/>
      <x:c r="B90" s="81"/>
      <x:c r="C90" s="81"/>
      <x:c r="D90" s="81"/>
      <x:c r="E90" s="176"/>
      <x:c r="F90" s="176"/>
      <x:c r="G90" s="178" t="str">
        <x:f>IF(OR(A90="",COUNT(E90:F90)&lt;&gt;2),"",E90*F90)</x:f>
      </x:c>
      <x:c r="H90" s="81"/>
      <x:c r="I90" s="81"/>
      <x:c r="J90" s="144"/>
      <x:c r="K90" s="81"/>
      <x:c r="L90" s="81"/>
      <x:c r="M90" s="197" t="str">
        <x:f>IF(A90="","",IF(COUNTIF($A$10:$A$109,A90)&gt;1,"DUPLICATE ID",IF(OR(COUNT(E90:F90)&lt;&gt;2,I90="",K90=""),"INCOMPLETE","OK")))</x:f>
      </x:c>
    </x:row>
    <x:row r="91" ht="42" customHeight="1">
      <x:c r="A91" s="81"/>
      <x:c r="B91" s="81"/>
      <x:c r="C91" s="81"/>
      <x:c r="D91" s="81"/>
      <x:c r="E91" s="176"/>
      <x:c r="F91" s="176"/>
      <x:c r="G91" s="178" t="str">
        <x:f>IF(OR(A91="",COUNT(E91:F91)&lt;&gt;2),"",E91*F91)</x:f>
      </x:c>
      <x:c r="H91" s="81"/>
      <x:c r="I91" s="81"/>
      <x:c r="J91" s="144"/>
      <x:c r="K91" s="81"/>
      <x:c r="L91" s="81"/>
      <x:c r="M91" s="197" t="str">
        <x:f>IF(A91="","",IF(COUNTIF($A$10:$A$109,A91)&gt;1,"DUPLICATE ID",IF(OR(COUNT(E91:F91)&lt;&gt;2,I91="",K91=""),"INCOMPLETE","OK")))</x:f>
      </x:c>
    </x:row>
    <x:row r="92" ht="42" customHeight="1">
      <x:c r="A92" s="81"/>
      <x:c r="B92" s="81"/>
      <x:c r="C92" s="81"/>
      <x:c r="D92" s="81"/>
      <x:c r="E92" s="176"/>
      <x:c r="F92" s="176"/>
      <x:c r="G92" s="178" t="str">
        <x:f>IF(OR(A92="",COUNT(E92:F92)&lt;&gt;2),"",E92*F92)</x:f>
      </x:c>
      <x:c r="H92" s="81"/>
      <x:c r="I92" s="81"/>
      <x:c r="J92" s="144"/>
      <x:c r="K92" s="81"/>
      <x:c r="L92" s="81"/>
      <x:c r="M92" s="197" t="str">
        <x:f>IF(A92="","",IF(COUNTIF($A$10:$A$109,A92)&gt;1,"DUPLICATE ID",IF(OR(COUNT(E92:F92)&lt;&gt;2,I92="",K92=""),"INCOMPLETE","OK")))</x:f>
      </x:c>
    </x:row>
    <x:row r="93" ht="42" customHeight="1">
      <x:c r="A93" s="81"/>
      <x:c r="B93" s="81"/>
      <x:c r="C93" s="81"/>
      <x:c r="D93" s="81"/>
      <x:c r="E93" s="176"/>
      <x:c r="F93" s="176"/>
      <x:c r="G93" s="178" t="str">
        <x:f>IF(OR(A93="",COUNT(E93:F93)&lt;&gt;2),"",E93*F93)</x:f>
      </x:c>
      <x:c r="H93" s="81"/>
      <x:c r="I93" s="81"/>
      <x:c r="J93" s="144"/>
      <x:c r="K93" s="81"/>
      <x:c r="L93" s="81"/>
      <x:c r="M93" s="197" t="str">
        <x:f>IF(A93="","",IF(COUNTIF($A$10:$A$109,A93)&gt;1,"DUPLICATE ID",IF(OR(COUNT(E93:F93)&lt;&gt;2,I93="",K93=""),"INCOMPLETE","OK")))</x:f>
      </x:c>
    </x:row>
    <x:row r="94" ht="42" customHeight="1">
      <x:c r="A94" s="81"/>
      <x:c r="B94" s="81"/>
      <x:c r="C94" s="81"/>
      <x:c r="D94" s="81"/>
      <x:c r="E94" s="176"/>
      <x:c r="F94" s="176"/>
      <x:c r="G94" s="178" t="str">
        <x:f>IF(OR(A94="",COUNT(E94:F94)&lt;&gt;2),"",E94*F94)</x:f>
      </x:c>
      <x:c r="H94" s="81"/>
      <x:c r="I94" s="81"/>
      <x:c r="J94" s="144"/>
      <x:c r="K94" s="81"/>
      <x:c r="L94" s="81"/>
      <x:c r="M94" s="197" t="str">
        <x:f>IF(A94="","",IF(COUNTIF($A$10:$A$109,A94)&gt;1,"DUPLICATE ID",IF(OR(COUNT(E94:F94)&lt;&gt;2,I94="",K94=""),"INCOMPLETE","OK")))</x:f>
      </x:c>
    </x:row>
    <x:row r="95" ht="42" customHeight="1">
      <x:c r="A95" s="81"/>
      <x:c r="B95" s="81"/>
      <x:c r="C95" s="81"/>
      <x:c r="D95" s="81"/>
      <x:c r="E95" s="176"/>
      <x:c r="F95" s="176"/>
      <x:c r="G95" s="178" t="str">
        <x:f>IF(OR(A95="",COUNT(E95:F95)&lt;&gt;2),"",E95*F95)</x:f>
      </x:c>
      <x:c r="H95" s="81"/>
      <x:c r="I95" s="81"/>
      <x:c r="J95" s="144"/>
      <x:c r="K95" s="81"/>
      <x:c r="L95" s="81"/>
      <x:c r="M95" s="197" t="str">
        <x:f>IF(A95="","",IF(COUNTIF($A$10:$A$109,A95)&gt;1,"DUPLICATE ID",IF(OR(COUNT(E95:F95)&lt;&gt;2,I95="",K95=""),"INCOMPLETE","OK")))</x:f>
      </x:c>
    </x:row>
    <x:row r="96" ht="42" customHeight="1">
      <x:c r="A96" s="81"/>
      <x:c r="B96" s="81"/>
      <x:c r="C96" s="81"/>
      <x:c r="D96" s="81"/>
      <x:c r="E96" s="176"/>
      <x:c r="F96" s="176"/>
      <x:c r="G96" s="178" t="str">
        <x:f>IF(OR(A96="",COUNT(E96:F96)&lt;&gt;2),"",E96*F96)</x:f>
      </x:c>
      <x:c r="H96" s="81"/>
      <x:c r="I96" s="81"/>
      <x:c r="J96" s="144"/>
      <x:c r="K96" s="81"/>
      <x:c r="L96" s="81"/>
      <x:c r="M96" s="197" t="str">
        <x:f>IF(A96="","",IF(COUNTIF($A$10:$A$109,A96)&gt;1,"DUPLICATE ID",IF(OR(COUNT(E96:F96)&lt;&gt;2,I96="",K96=""),"INCOMPLETE","OK")))</x:f>
      </x:c>
    </x:row>
    <x:row r="97" ht="42" customHeight="1">
      <x:c r="A97" s="81"/>
      <x:c r="B97" s="81"/>
      <x:c r="C97" s="81"/>
      <x:c r="D97" s="81"/>
      <x:c r="E97" s="176"/>
      <x:c r="F97" s="176"/>
      <x:c r="G97" s="178" t="str">
        <x:f>IF(OR(A97="",COUNT(E97:F97)&lt;&gt;2),"",E97*F97)</x:f>
      </x:c>
      <x:c r="H97" s="81"/>
      <x:c r="I97" s="81"/>
      <x:c r="J97" s="144"/>
      <x:c r="K97" s="81"/>
      <x:c r="L97" s="81"/>
      <x:c r="M97" s="197" t="str">
        <x:f>IF(A97="","",IF(COUNTIF($A$10:$A$109,A97)&gt;1,"DUPLICATE ID",IF(OR(COUNT(E97:F97)&lt;&gt;2,I97="",K97=""),"INCOMPLETE","OK")))</x:f>
      </x:c>
    </x:row>
    <x:row r="98" ht="42" customHeight="1">
      <x:c r="A98" s="81"/>
      <x:c r="B98" s="81"/>
      <x:c r="C98" s="81"/>
      <x:c r="D98" s="81"/>
      <x:c r="E98" s="176"/>
      <x:c r="F98" s="176"/>
      <x:c r="G98" s="178" t="str">
        <x:f>IF(OR(A98="",COUNT(E98:F98)&lt;&gt;2),"",E98*F98)</x:f>
      </x:c>
      <x:c r="H98" s="81"/>
      <x:c r="I98" s="81"/>
      <x:c r="J98" s="144"/>
      <x:c r="K98" s="81"/>
      <x:c r="L98" s="81"/>
      <x:c r="M98" s="197" t="str">
        <x:f>IF(A98="","",IF(COUNTIF($A$10:$A$109,A98)&gt;1,"DUPLICATE ID",IF(OR(COUNT(E98:F98)&lt;&gt;2,I98="",K98=""),"INCOMPLETE","OK")))</x:f>
      </x:c>
    </x:row>
    <x:row r="99" ht="42" customHeight="1">
      <x:c r="A99" s="81"/>
      <x:c r="B99" s="81"/>
      <x:c r="C99" s="81"/>
      <x:c r="D99" s="81"/>
      <x:c r="E99" s="176"/>
      <x:c r="F99" s="176"/>
      <x:c r="G99" s="178" t="str">
        <x:f>IF(OR(A99="",COUNT(E99:F99)&lt;&gt;2),"",E99*F99)</x:f>
      </x:c>
      <x:c r="H99" s="81"/>
      <x:c r="I99" s="81"/>
      <x:c r="J99" s="144"/>
      <x:c r="K99" s="81"/>
      <x:c r="L99" s="81"/>
      <x:c r="M99" s="197" t="str">
        <x:f>IF(A99="","",IF(COUNTIF($A$10:$A$109,A99)&gt;1,"DUPLICATE ID",IF(OR(COUNT(E99:F99)&lt;&gt;2,I99="",K99=""),"INCOMPLETE","OK")))</x:f>
      </x:c>
    </x:row>
    <x:row r="100" ht="42" customHeight="1">
      <x:c r="A100" s="81"/>
      <x:c r="B100" s="81"/>
      <x:c r="C100" s="81"/>
      <x:c r="D100" s="81"/>
      <x:c r="E100" s="176"/>
      <x:c r="F100" s="176"/>
      <x:c r="G100" s="178" t="str">
        <x:f>IF(OR(A100="",COUNT(E100:F100)&lt;&gt;2),"",E100*F100)</x:f>
      </x:c>
      <x:c r="H100" s="81"/>
      <x:c r="I100" s="81"/>
      <x:c r="J100" s="144"/>
      <x:c r="K100" s="81"/>
      <x:c r="L100" s="81"/>
      <x:c r="M100" s="197" t="str">
        <x:f>IF(A100="","",IF(COUNTIF($A$10:$A$109,A100)&gt;1,"DUPLICATE ID",IF(OR(COUNT(E100:F100)&lt;&gt;2,I100="",K100=""),"INCOMPLETE","OK")))</x:f>
      </x:c>
    </x:row>
    <x:row r="101" ht="42" customHeight="1">
      <x:c r="A101" s="81"/>
      <x:c r="B101" s="81"/>
      <x:c r="C101" s="81"/>
      <x:c r="D101" s="81"/>
      <x:c r="E101" s="176"/>
      <x:c r="F101" s="176"/>
      <x:c r="G101" s="178" t="str">
        <x:f>IF(OR(A101="",COUNT(E101:F101)&lt;&gt;2),"",E101*F101)</x:f>
      </x:c>
      <x:c r="H101" s="81"/>
      <x:c r="I101" s="81"/>
      <x:c r="J101" s="144"/>
      <x:c r="K101" s="81"/>
      <x:c r="L101" s="81"/>
      <x:c r="M101" s="197" t="str">
        <x:f>IF(A101="","",IF(COUNTIF($A$10:$A$109,A101)&gt;1,"DUPLICATE ID",IF(OR(COUNT(E101:F101)&lt;&gt;2,I101="",K101=""),"INCOMPLETE","OK")))</x:f>
      </x:c>
    </x:row>
    <x:row r="102" ht="42" customHeight="1">
      <x:c r="A102" s="81"/>
      <x:c r="B102" s="81"/>
      <x:c r="C102" s="81"/>
      <x:c r="D102" s="81"/>
      <x:c r="E102" s="176"/>
      <x:c r="F102" s="176"/>
      <x:c r="G102" s="178" t="str">
        <x:f>IF(OR(A102="",COUNT(E102:F102)&lt;&gt;2),"",E102*F102)</x:f>
      </x:c>
      <x:c r="H102" s="81"/>
      <x:c r="I102" s="81"/>
      <x:c r="J102" s="144"/>
      <x:c r="K102" s="81"/>
      <x:c r="L102" s="81"/>
      <x:c r="M102" s="197" t="str">
        <x:f>IF(A102="","",IF(COUNTIF($A$10:$A$109,A102)&gt;1,"DUPLICATE ID",IF(OR(COUNT(E102:F102)&lt;&gt;2,I102="",K102=""),"INCOMPLETE","OK")))</x:f>
      </x:c>
    </x:row>
    <x:row r="103" ht="42" customHeight="1">
      <x:c r="A103" s="81"/>
      <x:c r="B103" s="81"/>
      <x:c r="C103" s="81"/>
      <x:c r="D103" s="81"/>
      <x:c r="E103" s="176"/>
      <x:c r="F103" s="176"/>
      <x:c r="G103" s="178" t="str">
        <x:f>IF(OR(A103="",COUNT(E103:F103)&lt;&gt;2),"",E103*F103)</x:f>
      </x:c>
      <x:c r="H103" s="81"/>
      <x:c r="I103" s="81"/>
      <x:c r="J103" s="144"/>
      <x:c r="K103" s="81"/>
      <x:c r="L103" s="81"/>
      <x:c r="M103" s="197" t="str">
        <x:f>IF(A103="","",IF(COUNTIF($A$10:$A$109,A103)&gt;1,"DUPLICATE ID",IF(OR(COUNT(E103:F103)&lt;&gt;2,I103="",K103=""),"INCOMPLETE","OK")))</x:f>
      </x:c>
    </x:row>
    <x:row r="104" ht="42" customHeight="1">
      <x:c r="A104" s="81"/>
      <x:c r="B104" s="81"/>
      <x:c r="C104" s="81"/>
      <x:c r="D104" s="81"/>
      <x:c r="E104" s="176"/>
      <x:c r="F104" s="176"/>
      <x:c r="G104" s="178" t="str">
        <x:f>IF(OR(A104="",COUNT(E104:F104)&lt;&gt;2),"",E104*F104)</x:f>
      </x:c>
      <x:c r="H104" s="81"/>
      <x:c r="I104" s="81"/>
      <x:c r="J104" s="144"/>
      <x:c r="K104" s="81"/>
      <x:c r="L104" s="81"/>
      <x:c r="M104" s="197" t="str">
        <x:f>IF(A104="","",IF(COUNTIF($A$10:$A$109,A104)&gt;1,"DUPLICATE ID",IF(OR(COUNT(E104:F104)&lt;&gt;2,I104="",K104=""),"INCOMPLETE","OK")))</x:f>
      </x:c>
    </x:row>
    <x:row r="105" ht="42" customHeight="1">
      <x:c r="A105" s="81"/>
      <x:c r="B105" s="81"/>
      <x:c r="C105" s="81"/>
      <x:c r="D105" s="81"/>
      <x:c r="E105" s="176"/>
      <x:c r="F105" s="176"/>
      <x:c r="G105" s="178" t="str">
        <x:f>IF(OR(A105="",COUNT(E105:F105)&lt;&gt;2),"",E105*F105)</x:f>
      </x:c>
      <x:c r="H105" s="81"/>
      <x:c r="I105" s="81"/>
      <x:c r="J105" s="144"/>
      <x:c r="K105" s="81"/>
      <x:c r="L105" s="81"/>
      <x:c r="M105" s="197" t="str">
        <x:f>IF(A105="","",IF(COUNTIF($A$10:$A$109,A105)&gt;1,"DUPLICATE ID",IF(OR(COUNT(E105:F105)&lt;&gt;2,I105="",K105=""),"INCOMPLETE","OK")))</x:f>
      </x:c>
    </x:row>
    <x:row r="106" ht="42" customHeight="1">
      <x:c r="A106" s="81"/>
      <x:c r="B106" s="81"/>
      <x:c r="C106" s="81"/>
      <x:c r="D106" s="81"/>
      <x:c r="E106" s="176"/>
      <x:c r="F106" s="176"/>
      <x:c r="G106" s="178" t="str">
        <x:f>IF(OR(A106="",COUNT(E106:F106)&lt;&gt;2),"",E106*F106)</x:f>
      </x:c>
      <x:c r="H106" s="81"/>
      <x:c r="I106" s="81"/>
      <x:c r="J106" s="144"/>
      <x:c r="K106" s="81"/>
      <x:c r="L106" s="81"/>
      <x:c r="M106" s="197" t="str">
        <x:f>IF(A106="","",IF(COUNTIF($A$10:$A$109,A106)&gt;1,"DUPLICATE ID",IF(OR(COUNT(E106:F106)&lt;&gt;2,I106="",K106=""),"INCOMPLETE","OK")))</x:f>
      </x:c>
    </x:row>
    <x:row r="107" ht="42" customHeight="1">
      <x:c r="A107" s="81"/>
      <x:c r="B107" s="81"/>
      <x:c r="C107" s="81"/>
      <x:c r="D107" s="81"/>
      <x:c r="E107" s="176"/>
      <x:c r="F107" s="176"/>
      <x:c r="G107" s="178" t="str">
        <x:f>IF(OR(A107="",COUNT(E107:F107)&lt;&gt;2),"",E107*F107)</x:f>
      </x:c>
      <x:c r="H107" s="81"/>
      <x:c r="I107" s="81"/>
      <x:c r="J107" s="144"/>
      <x:c r="K107" s="81"/>
      <x:c r="L107" s="81"/>
      <x:c r="M107" s="197" t="str">
        <x:f>IF(A107="","",IF(COUNTIF($A$10:$A$109,A107)&gt;1,"DUPLICATE ID",IF(OR(COUNT(E107:F107)&lt;&gt;2,I107="",K107=""),"INCOMPLETE","OK")))</x:f>
      </x:c>
    </x:row>
    <x:row r="108" ht="42" customHeight="1">
      <x:c r="A108" s="81"/>
      <x:c r="B108" s="81"/>
      <x:c r="C108" s="81"/>
      <x:c r="D108" s="81"/>
      <x:c r="E108" s="176"/>
      <x:c r="F108" s="176"/>
      <x:c r="G108" s="178" t="str">
        <x:f>IF(OR(A108="",COUNT(E108:F108)&lt;&gt;2),"",E108*F108)</x:f>
      </x:c>
      <x:c r="H108" s="81"/>
      <x:c r="I108" s="81"/>
      <x:c r="J108" s="144"/>
      <x:c r="K108" s="81"/>
      <x:c r="L108" s="81"/>
      <x:c r="M108" s="197" t="str">
        <x:f>IF(A108="","",IF(COUNTIF($A$10:$A$109,A108)&gt;1,"DUPLICATE ID",IF(OR(COUNT(E108:F108)&lt;&gt;2,I108="",K108=""),"INCOMPLETE","OK")))</x:f>
      </x:c>
    </x:row>
    <x:row r="109" ht="42" customHeight="1">
      <x:c r="A109" s="81"/>
      <x:c r="B109" s="81"/>
      <x:c r="C109" s="81"/>
      <x:c r="D109" s="81"/>
      <x:c r="E109" s="176"/>
      <x:c r="F109" s="176"/>
      <x:c r="G109" s="178" t="str">
        <x:f>IF(OR(A109="",COUNT(E109:F109)&lt;&gt;2),"",E109*F109)</x:f>
      </x:c>
      <x:c r="H109" s="81"/>
      <x:c r="I109" s="81"/>
      <x:c r="J109" s="144"/>
      <x:c r="K109" s="81"/>
      <x:c r="L109" s="81"/>
      <x:c r="M109" s="197" t="str">
        <x:f>IF(A109="","",IF(COUNTIF($A$10:$A$109,A109)&gt;1,"DUPLICATE ID",IF(OR(COUNT(E109:F109)&lt;&gt;2,I109="",K109=""),"INCOMPLETE","OK")))</x:f>
      </x:c>
    </x:row>
    <x:row r="110" ht="21" customHeight="1">
      <x:c r="A110" s="15"/>
      <x:c r="B110" s="15"/>
      <x:c r="C110" s="15"/>
      <x:c r="D110" s="15"/>
      <x:c r="E110" s="15"/>
      <x:c r="F110" s="15"/>
      <x:c r="G110" s="15"/>
      <x:c r="H110" s="15"/>
      <x:c r="I110" s="15"/>
      <x:c r="J110" s="15"/>
      <x:c r="K110" s="15"/>
      <x:c r="L110" s="15"/>
    </x:row>
    <x:row r="111" ht="21" customHeight="1">
      <x:c r="A111" s="15"/>
      <x:c r="B111" s="15"/>
      <x:c r="C111" s="15"/>
      <x:c r="D111" s="15"/>
      <x:c r="E111" s="15"/>
      <x:c r="F111" s="15"/>
      <x:c r="G111" s="15"/>
      <x:c r="H111" s="15"/>
      <x:c r="I111" s="15"/>
      <x:c r="J111" s="15"/>
      <x:c r="K111" s="15"/>
      <x:c r="L111" s="15"/>
    </x:row>
    <x:row r="112" ht="21" customHeight="1">
      <x:c r="A112" s="15"/>
      <x:c r="B112" s="15"/>
      <x:c r="C112" s="15"/>
      <x:c r="D112" s="15"/>
      <x:c r="E112" s="15"/>
      <x:c r="F112" s="15"/>
      <x:c r="G112" s="15"/>
      <x:c r="H112" s="15"/>
      <x:c r="I112" s="15"/>
      <x:c r="J112" s="15"/>
      <x:c r="K112" s="15"/>
      <x:c r="L112" s="15"/>
    </x:row>
    <x:row r="113" ht="21" customHeight="1">
      <x:c r="A113" s="15"/>
      <x:c r="B113" s="15"/>
      <x:c r="C113" s="15"/>
      <x:c r="D113" s="15"/>
      <x:c r="E113" s="15"/>
      <x:c r="F113" s="15"/>
      <x:c r="G113" s="15"/>
      <x:c r="H113" s="15"/>
      <x:c r="I113" s="15"/>
      <x:c r="J113" s="15"/>
      <x:c r="K113" s="15"/>
      <x:c r="L113" s="15"/>
    </x:row>
  </x:sheetData>
  <x:mergeCells>
    <x:mergeCell ref="A1:L3"/>
    <x:mergeCell ref="A4:L4"/>
    <x:mergeCell ref="A5:F5"/>
    <x:mergeCell ref="G5:L5"/>
    <x:mergeCell ref="A6:L6"/>
    <x:mergeCell ref="A7:L7"/>
  </x:mergeCells>
  <x:conditionalFormatting sqref="A10:L109">
    <x:cfRule type="expression" dxfId="4" priority="1">
      <x:formula>AND($A10&lt;&gt;"",COUNTIF($A$10:$A$109,$A10)&gt;1)</x:formula>
    </x:cfRule>
  </x:conditionalFormatting>
  <x:dataValidations count="3">
    <x:dataValidation type="decimal" errorStyle="stop" operator="between" allowBlank="1" showErrorMessage="1" errorTitle="Check the value" error="Enter a value between 0 and 1000000000." sqref="E10:F109">
      <x:formula1>0</x:formula1>
      <x:formula2>1000000000</x:formula2>
    </x:dataValidation>
    <x:dataValidation type="list" errorStyle="stop" allowBlank="1" showErrorMessage="1" errorTitle="Choose a listed value" error="Use the drop-down list or leave the entry blank." sqref="H10:H109">
      <x:formula1>"External one-off,Internal capacity,Controlled reserve,Other project cost"</x:formula1>
    </x:dataValidation>
    <x:dataValidation type="date" errorStyle="stop" operator="between" allowBlank="1" showErrorMessage="1" errorTitle="Enter a real date" error="Enter a date such as 12 Mar 2027, or leave this field blank." sqref="J10:J109">
      <x:formula1>1</x:formula1>
      <x:formula2>146097</x:formula2>
    </x:dataValidation>
  </x:dataValidations>
  <x:pageMargins left="0.7" right="0.7" top="0.75" bottom="0.75" header="0.3" footer="0.3"/>
  <x:tableParts count="1">
    <x:tablePart xmlns:r="http://schemas.openxmlformats.org/officeDocument/2006/relationships" r:id="Rbbb7cc5e96af4788"/>
  </x:tableParts>
</x:worksheet>
</file>

<file path=xl/worksheets/sheet32.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s>
  <x:sheetData>
    <x:row r="1" ht="21" customHeight="1">
      <x:c r="A1" s="21" t="str">
        <x:v>B11 | Responsibility assignment matrix (RACI)</x:v>
      </x:c>
      <x:c r="B1" s="21"/>
      <x:c r="C1" s="21"/>
      <x:c r="D1" s="21"/>
      <x:c r="E1" s="21"/>
      <x:c r="F1" s="21"/>
      <x:c r="G1" s="21"/>
      <x:c r="H1" s="21"/>
      <x:c r="I1" s="21"/>
      <x:c r="J1" s="21"/>
    </x:row>
    <x:row r="2" ht="21" customHeight="1">
      <x:c r="A2" s="21"/>
      <x:c r="B2" s="21"/>
      <x:c r="C2" s="21"/>
      <x:c r="D2" s="21"/>
      <x:c r="E2" s="21"/>
      <x:c r="F2" s="21"/>
      <x:c r="G2" s="21"/>
      <x:c r="H2" s="21"/>
      <x:c r="I2" s="21"/>
      <x:c r="J2" s="21"/>
    </x:row>
    <x:row r="3" ht="21" customHeight="1">
      <x:c r="A3" s="21"/>
      <x:c r="B3" s="21"/>
      <x:c r="C3" s="21"/>
      <x:c r="D3" s="21"/>
      <x:c r="E3" s="21"/>
      <x:c r="F3" s="21"/>
      <x:c r="G3" s="21"/>
      <x:c r="H3" s="21"/>
      <x:c r="I3" s="21"/>
      <x:c r="J3" s="21"/>
    </x:row>
    <x:row r="4" ht="30" customHeight="1">
      <x:c r="A4" s="28" t="str">
        <x:v>Make ownership, delivery, consultation and information responsibilities unambiguous.</x:v>
      </x:c>
      <x:c r="B4" s="28"/>
      <x:c r="C4" s="28"/>
      <x:c r="D4" s="28"/>
      <x:c r="E4" s="28"/>
      <x:c r="F4" s="28"/>
      <x:c r="G4" s="28"/>
      <x:c r="H4" s="28"/>
      <x:c r="I4" s="28"/>
      <x:c r="J4" s="28"/>
    </x:row>
    <x:row r="5" ht="21" customHeight="1">
      <x:c r="A5" s="35" t="str">
        <x:v>02 | PROJECT PLANNING</x:v>
      </x:c>
      <x:c r="B5" s="35"/>
      <x:c r="C5" s="35"/>
      <x:c r="D5" s="35"/>
      <x:c r="E5" s="35"/>
      <x:c r="F5" s="41" t="str">
        <x:f>IFERROR(HYPERLINK("#'04 Tool Index'!A1","OPEN TOOL INDEX"),"OPEN TOOL INDEX")</x:f>
        <x:v>OPEN TOOL INDEX</x:v>
      </x:c>
      <x:c r="G5" s="41"/>
      <x:c r="H5" s="41"/>
      <x:c r="I5" s="41"/>
      <x:c r="J5" s="41"/>
    </x:row>
    <x:row r="6" ht="30" customHeight="1">
      <x:c r="A6" s="46" t="str">
        <x:v>BLUE text / pale-blue cells: enter your evidence. BLACK text / pale-teal cells: calculated. Blank is not zero or approval.</x:v>
      </x:c>
      <x:c r="B6" s="46"/>
      <x:c r="C6" s="46"/>
      <x:c r="D6" s="46"/>
      <x:c r="E6" s="46"/>
      <x:c r="F6" s="46"/>
      <x:c r="G6" s="46"/>
      <x:c r="H6" s="46"/>
      <x:c r="I6" s="46"/>
      <x:c r="J6" s="46"/>
    </x:row>
    <x:row r="7" ht="26" customHeight="1">
      <x:c r="A7" s="52" t="str">
        <x:v>HR Delivery development</x:v>
      </x:c>
      <x:c r="B7" s="52"/>
      <x:c r="C7" s="52"/>
      <x:c r="D7" s="52"/>
      <x:c r="E7" s="52"/>
      <x:c r="F7" s="52"/>
      <x:c r="G7" s="52"/>
      <x:c r="H7" s="52"/>
      <x:c r="I7" s="52"/>
      <x:c r="J7" s="52"/>
    </x:row>
    <x:row r="8" ht="21" customHeight="1">
      <x:c r="A8" s="15"/>
      <x:c r="B8" s="15"/>
      <x:c r="C8" s="15"/>
      <x:c r="D8" s="15"/>
      <x:c r="E8" s="15"/>
      <x:c r="F8" s="15"/>
      <x:c r="G8" s="15"/>
      <x:c r="H8" s="15"/>
      <x:c r="I8" s="15"/>
      <x:c r="J8" s="15"/>
    </x:row>
    <x:row r="9" ht="40" customHeight="1">
      <x:c r="A9" s="76" t="str">
        <x:v>Output / decision</x:v>
      </x:c>
      <x:c r="B9" s="76" t="str">
        <x:v>Sponsor</x:v>
      </x:c>
      <x:c r="C9" s="76" t="str">
        <x:v>Project manager</x:v>
      </x:c>
      <x:c r="D9" s="76" t="str">
        <x:v>HR Operations</x:v>
      </x:c>
      <x:c r="E9" s="76" t="str">
        <x:v>IT Lead</x:v>
      </x:c>
      <x:c r="F9" s="76" t="str">
        <x:v>Site managers</x:v>
      </x:c>
      <x:c r="G9" s="76" t="str">
        <x:v>Finance</x:v>
      </x:c>
      <x:c r="H9" s="76" t="str">
        <x:v>Other role</x:v>
      </x:c>
      <x:c r="I9" s="76" t="str">
        <x:v>Accountability check</x:v>
      </x:c>
      <x:c r="J9" s="76" t="str">
        <x:v>Delivery check</x:v>
      </x:c>
    </x:row>
    <x:row r="10" ht="42" customHeight="1">
      <x:c r="A10" s="81"/>
      <x:c r="B10" s="81"/>
      <x:c r="C10" s="81"/>
      <x:c r="D10" s="81"/>
      <x:c r="E10" s="81"/>
      <x:c r="F10" s="81"/>
      <x:c r="G10" s="81"/>
      <x:c r="H10" s="81"/>
      <x:c r="I10" s="155" t="str">
        <x:f>IF(A10="","",IF(COUNTIF(B10:H10,"A")+COUNTIF(B10:H10,"A/R")=1,"ONE A","CHECK A COUNT"))</x:f>
      </x:c>
      <x:c r="J10" s="155" t="str">
        <x:f>IF(A10="","",IF(COUNTIF(B10:H10,"R")+COUNTIF(B10:H10,"A/R")&gt;=1,"R PRESENT","NO R"))</x:f>
      </x:c>
    </x:row>
    <x:row r="11" ht="42" customHeight="1">
      <x:c r="A11" s="81"/>
      <x:c r="B11" s="81"/>
      <x:c r="C11" s="81"/>
      <x:c r="D11" s="81"/>
      <x:c r="E11" s="81"/>
      <x:c r="F11" s="81"/>
      <x:c r="G11" s="81"/>
      <x:c r="H11" s="81"/>
      <x:c r="I11" s="155" t="str">
        <x:f>IF(A11="","",IF(COUNTIF(B11:H11,"A")+COUNTIF(B11:H11,"A/R")=1,"ONE A","CHECK A COUNT"))</x:f>
      </x:c>
      <x:c r="J11" s="155" t="str">
        <x:f>IF(A11="","",IF(COUNTIF(B11:H11,"R")+COUNTIF(B11:H11,"A/R")&gt;=1,"R PRESENT","NO R"))</x:f>
      </x:c>
    </x:row>
    <x:row r="12" ht="42" customHeight="1">
      <x:c r="A12" s="81"/>
      <x:c r="B12" s="81"/>
      <x:c r="C12" s="81"/>
      <x:c r="D12" s="81"/>
      <x:c r="E12" s="81"/>
      <x:c r="F12" s="81"/>
      <x:c r="G12" s="81"/>
      <x:c r="H12" s="81"/>
      <x:c r="I12" s="155" t="str">
        <x:f>IF(A12="","",IF(COUNTIF(B12:H12,"A")+COUNTIF(B12:H12,"A/R")=1,"ONE A","CHECK A COUNT"))</x:f>
      </x:c>
      <x:c r="J12" s="155" t="str">
        <x:f>IF(A12="","",IF(COUNTIF(B12:H12,"R")+COUNTIF(B12:H12,"A/R")&gt;=1,"R PRESENT","NO R"))</x:f>
      </x:c>
    </x:row>
    <x:row r="13" ht="42" customHeight="1">
      <x:c r="A13" s="81"/>
      <x:c r="B13" s="81"/>
      <x:c r="C13" s="81"/>
      <x:c r="D13" s="81"/>
      <x:c r="E13" s="81"/>
      <x:c r="F13" s="81"/>
      <x:c r="G13" s="81"/>
      <x:c r="H13" s="81"/>
      <x:c r="I13" s="155" t="str">
        <x:f>IF(A13="","",IF(COUNTIF(B13:H13,"A")+COUNTIF(B13:H13,"A/R")=1,"ONE A","CHECK A COUNT"))</x:f>
      </x:c>
      <x:c r="J13" s="155" t="str">
        <x:f>IF(A13="","",IF(COUNTIF(B13:H13,"R")+COUNTIF(B13:H13,"A/R")&gt;=1,"R PRESENT","NO R"))</x:f>
      </x:c>
    </x:row>
    <x:row r="14" ht="42" customHeight="1">
      <x:c r="A14" s="81"/>
      <x:c r="B14" s="81"/>
      <x:c r="C14" s="81"/>
      <x:c r="D14" s="81"/>
      <x:c r="E14" s="81"/>
      <x:c r="F14" s="81"/>
      <x:c r="G14" s="81"/>
      <x:c r="H14" s="81"/>
      <x:c r="I14" s="155" t="str">
        <x:f>IF(A14="","",IF(COUNTIF(B14:H14,"A")+COUNTIF(B14:H14,"A/R")=1,"ONE A","CHECK A COUNT"))</x:f>
      </x:c>
      <x:c r="J14" s="155" t="str">
        <x:f>IF(A14="","",IF(COUNTIF(B14:H14,"R")+COUNTIF(B14:H14,"A/R")&gt;=1,"R PRESENT","NO R"))</x:f>
      </x:c>
    </x:row>
    <x:row r="15" ht="42" customHeight="1">
      <x:c r="A15" s="81"/>
      <x:c r="B15" s="81"/>
      <x:c r="C15" s="81"/>
      <x:c r="D15" s="81"/>
      <x:c r="E15" s="81"/>
      <x:c r="F15" s="81"/>
      <x:c r="G15" s="81"/>
      <x:c r="H15" s="81"/>
      <x:c r="I15" s="155" t="str">
        <x:f>IF(A15="","",IF(COUNTIF(B15:H15,"A")+COUNTIF(B15:H15,"A/R")=1,"ONE A","CHECK A COUNT"))</x:f>
      </x:c>
      <x:c r="J15" s="155" t="str">
        <x:f>IF(A15="","",IF(COUNTIF(B15:H15,"R")+COUNTIF(B15:H15,"A/R")&gt;=1,"R PRESENT","NO R"))</x:f>
      </x:c>
    </x:row>
    <x:row r="16" ht="42" customHeight="1">
      <x:c r="A16" s="81"/>
      <x:c r="B16" s="81"/>
      <x:c r="C16" s="81"/>
      <x:c r="D16" s="81"/>
      <x:c r="E16" s="81"/>
      <x:c r="F16" s="81"/>
      <x:c r="G16" s="81"/>
      <x:c r="H16" s="81"/>
      <x:c r="I16" s="155" t="str">
        <x:f>IF(A16="","",IF(COUNTIF(B16:H16,"A")+COUNTIF(B16:H16,"A/R")=1,"ONE A","CHECK A COUNT"))</x:f>
      </x:c>
      <x:c r="J16" s="155" t="str">
        <x:f>IF(A16="","",IF(COUNTIF(B16:H16,"R")+COUNTIF(B16:H16,"A/R")&gt;=1,"R PRESENT","NO R"))</x:f>
      </x:c>
    </x:row>
    <x:row r="17" ht="42" customHeight="1">
      <x:c r="A17" s="81"/>
      <x:c r="B17" s="81"/>
      <x:c r="C17" s="81"/>
      <x:c r="D17" s="81"/>
      <x:c r="E17" s="81"/>
      <x:c r="F17" s="81"/>
      <x:c r="G17" s="81"/>
      <x:c r="H17" s="81"/>
      <x:c r="I17" s="155" t="str">
        <x:f>IF(A17="","",IF(COUNTIF(B17:H17,"A")+COUNTIF(B17:H17,"A/R")=1,"ONE A","CHECK A COUNT"))</x:f>
      </x:c>
      <x:c r="J17" s="155" t="str">
        <x:f>IF(A17="","",IF(COUNTIF(B17:H17,"R")+COUNTIF(B17:H17,"A/R")&gt;=1,"R PRESENT","NO R"))</x:f>
      </x:c>
    </x:row>
    <x:row r="18" ht="42" customHeight="1">
      <x:c r="A18" s="81"/>
      <x:c r="B18" s="81"/>
      <x:c r="C18" s="81"/>
      <x:c r="D18" s="81"/>
      <x:c r="E18" s="81"/>
      <x:c r="F18" s="81"/>
      <x:c r="G18" s="81"/>
      <x:c r="H18" s="81"/>
      <x:c r="I18" s="155" t="str">
        <x:f>IF(A18="","",IF(COUNTIF(B18:H18,"A")+COUNTIF(B18:H18,"A/R")=1,"ONE A","CHECK A COUNT"))</x:f>
      </x:c>
      <x:c r="J18" s="155" t="str">
        <x:f>IF(A18="","",IF(COUNTIF(B18:H18,"R")+COUNTIF(B18:H18,"A/R")&gt;=1,"R PRESENT","NO R"))</x:f>
      </x:c>
    </x:row>
    <x:row r="19" ht="42" customHeight="1">
      <x:c r="A19" s="81"/>
      <x:c r="B19" s="81"/>
      <x:c r="C19" s="81"/>
      <x:c r="D19" s="81"/>
      <x:c r="E19" s="81"/>
      <x:c r="F19" s="81"/>
      <x:c r="G19" s="81"/>
      <x:c r="H19" s="81"/>
      <x:c r="I19" s="155" t="str">
        <x:f>IF(A19="","",IF(COUNTIF(B19:H19,"A")+COUNTIF(B19:H19,"A/R")=1,"ONE A","CHECK A COUNT"))</x:f>
      </x:c>
      <x:c r="J19" s="155" t="str">
        <x:f>IF(A19="","",IF(COUNTIF(B19:H19,"R")+COUNTIF(B19:H19,"A/R")&gt;=1,"R PRESENT","NO R"))</x:f>
      </x:c>
    </x:row>
    <x:row r="20" ht="42" customHeight="1">
      <x:c r="A20" s="81"/>
      <x:c r="B20" s="81"/>
      <x:c r="C20" s="81"/>
      <x:c r="D20" s="81"/>
      <x:c r="E20" s="81"/>
      <x:c r="F20" s="81"/>
      <x:c r="G20" s="81"/>
      <x:c r="H20" s="81"/>
      <x:c r="I20" s="155" t="str">
        <x:f>IF(A20="","",IF(COUNTIF(B20:H20,"A")+COUNTIF(B20:H20,"A/R")=1,"ONE A","CHECK A COUNT"))</x:f>
      </x:c>
      <x:c r="J20" s="155" t="str">
        <x:f>IF(A20="","",IF(COUNTIF(B20:H20,"R")+COUNTIF(B20:H20,"A/R")&gt;=1,"R PRESENT","NO R"))</x:f>
      </x:c>
    </x:row>
    <x:row r="21" ht="42" customHeight="1">
      <x:c r="A21" s="81"/>
      <x:c r="B21" s="81"/>
      <x:c r="C21" s="81"/>
      <x:c r="D21" s="81"/>
      <x:c r="E21" s="81"/>
      <x:c r="F21" s="81"/>
      <x:c r="G21" s="81"/>
      <x:c r="H21" s="81"/>
      <x:c r="I21" s="155" t="str">
        <x:f>IF(A21="","",IF(COUNTIF(B21:H21,"A")+COUNTIF(B21:H21,"A/R")=1,"ONE A","CHECK A COUNT"))</x:f>
      </x:c>
      <x:c r="J21" s="155" t="str">
        <x:f>IF(A21="","",IF(COUNTIF(B21:H21,"R")+COUNTIF(B21:H21,"A/R")&gt;=1,"R PRESENT","NO R"))</x:f>
      </x:c>
    </x:row>
    <x:row r="22" ht="42" customHeight="1">
      <x:c r="A22" s="81"/>
      <x:c r="B22" s="81"/>
      <x:c r="C22" s="81"/>
      <x:c r="D22" s="81"/>
      <x:c r="E22" s="81"/>
      <x:c r="F22" s="81"/>
      <x:c r="G22" s="81"/>
      <x:c r="H22" s="81"/>
      <x:c r="I22" s="155" t="str">
        <x:f>IF(A22="","",IF(COUNTIF(B22:H22,"A")+COUNTIF(B22:H22,"A/R")=1,"ONE A","CHECK A COUNT"))</x:f>
      </x:c>
      <x:c r="J22" s="155" t="str">
        <x:f>IF(A22="","",IF(COUNTIF(B22:H22,"R")+COUNTIF(B22:H22,"A/R")&gt;=1,"R PRESENT","NO R"))</x:f>
      </x:c>
    </x:row>
    <x:row r="23" ht="42" customHeight="1">
      <x:c r="A23" s="81"/>
      <x:c r="B23" s="81"/>
      <x:c r="C23" s="81"/>
      <x:c r="D23" s="81"/>
      <x:c r="E23" s="81"/>
      <x:c r="F23" s="81"/>
      <x:c r="G23" s="81"/>
      <x:c r="H23" s="81"/>
      <x:c r="I23" s="155" t="str">
        <x:f>IF(A23="","",IF(COUNTIF(B23:H23,"A")+COUNTIF(B23:H23,"A/R")=1,"ONE A","CHECK A COUNT"))</x:f>
      </x:c>
      <x:c r="J23" s="155" t="str">
        <x:f>IF(A23="","",IF(COUNTIF(B23:H23,"R")+COUNTIF(B23:H23,"A/R")&gt;=1,"R PRESENT","NO R"))</x:f>
      </x:c>
    </x:row>
    <x:row r="24" ht="42" customHeight="1">
      <x:c r="A24" s="81"/>
      <x:c r="B24" s="81"/>
      <x:c r="C24" s="81"/>
      <x:c r="D24" s="81"/>
      <x:c r="E24" s="81"/>
      <x:c r="F24" s="81"/>
      <x:c r="G24" s="81"/>
      <x:c r="H24" s="81"/>
      <x:c r="I24" s="155" t="str">
        <x:f>IF(A24="","",IF(COUNTIF(B24:H24,"A")+COUNTIF(B24:H24,"A/R")=1,"ONE A","CHECK A COUNT"))</x:f>
      </x:c>
      <x:c r="J24" s="155" t="str">
        <x:f>IF(A24="","",IF(COUNTIF(B24:H24,"R")+COUNTIF(B24:H24,"A/R")&gt;=1,"R PRESENT","NO R"))</x:f>
      </x:c>
    </x:row>
    <x:row r="25" ht="42" customHeight="1">
      <x:c r="A25" s="81"/>
      <x:c r="B25" s="81"/>
      <x:c r="C25" s="81"/>
      <x:c r="D25" s="81"/>
      <x:c r="E25" s="81"/>
      <x:c r="F25" s="81"/>
      <x:c r="G25" s="81"/>
      <x:c r="H25" s="81"/>
      <x:c r="I25" s="155" t="str">
        <x:f>IF(A25="","",IF(COUNTIF(B25:H25,"A")+COUNTIF(B25:H25,"A/R")=1,"ONE A","CHECK A COUNT"))</x:f>
      </x:c>
      <x:c r="J25" s="155" t="str">
        <x:f>IF(A25="","",IF(COUNTIF(B25:H25,"R")+COUNTIF(B25:H25,"A/R")&gt;=1,"R PRESENT","NO R"))</x:f>
      </x:c>
    </x:row>
    <x:row r="26" ht="42" customHeight="1">
      <x:c r="A26" s="81"/>
      <x:c r="B26" s="81"/>
      <x:c r="C26" s="81"/>
      <x:c r="D26" s="81"/>
      <x:c r="E26" s="81"/>
      <x:c r="F26" s="81"/>
      <x:c r="G26" s="81"/>
      <x:c r="H26" s="81"/>
      <x:c r="I26" s="155" t="str">
        <x:f>IF(A26="","",IF(COUNTIF(B26:H26,"A")+COUNTIF(B26:H26,"A/R")=1,"ONE A","CHECK A COUNT"))</x:f>
      </x:c>
      <x:c r="J26" s="155" t="str">
        <x:f>IF(A26="","",IF(COUNTIF(B26:H26,"R")+COUNTIF(B26:H26,"A/R")&gt;=1,"R PRESENT","NO R"))</x:f>
      </x:c>
    </x:row>
    <x:row r="27" ht="42" customHeight="1">
      <x:c r="A27" s="81"/>
      <x:c r="B27" s="81"/>
      <x:c r="C27" s="81"/>
      <x:c r="D27" s="81"/>
      <x:c r="E27" s="81"/>
      <x:c r="F27" s="81"/>
      <x:c r="G27" s="81"/>
      <x:c r="H27" s="81"/>
      <x:c r="I27" s="155" t="str">
        <x:f>IF(A27="","",IF(COUNTIF(B27:H27,"A")+COUNTIF(B27:H27,"A/R")=1,"ONE A","CHECK A COUNT"))</x:f>
      </x:c>
      <x:c r="J27" s="155" t="str">
        <x:f>IF(A27="","",IF(COUNTIF(B27:H27,"R")+COUNTIF(B27:H27,"A/R")&gt;=1,"R PRESENT","NO R"))</x:f>
      </x:c>
    </x:row>
    <x:row r="28" ht="42" customHeight="1">
      <x:c r="A28" s="81"/>
      <x:c r="B28" s="81"/>
      <x:c r="C28" s="81"/>
      <x:c r="D28" s="81"/>
      <x:c r="E28" s="81"/>
      <x:c r="F28" s="81"/>
      <x:c r="G28" s="81"/>
      <x:c r="H28" s="81"/>
      <x:c r="I28" s="155" t="str">
        <x:f>IF(A28="","",IF(COUNTIF(B28:H28,"A")+COUNTIF(B28:H28,"A/R")=1,"ONE A","CHECK A COUNT"))</x:f>
      </x:c>
      <x:c r="J28" s="155" t="str">
        <x:f>IF(A28="","",IF(COUNTIF(B28:H28,"R")+COUNTIF(B28:H28,"A/R")&gt;=1,"R PRESENT","NO R"))</x:f>
      </x:c>
    </x:row>
    <x:row r="29" ht="42" customHeight="1">
      <x:c r="A29" s="81"/>
      <x:c r="B29" s="81"/>
      <x:c r="C29" s="81"/>
      <x:c r="D29" s="81"/>
      <x:c r="E29" s="81"/>
      <x:c r="F29" s="81"/>
      <x:c r="G29" s="81"/>
      <x:c r="H29" s="81"/>
      <x:c r="I29" s="155" t="str">
        <x:f>IF(A29="","",IF(COUNTIF(B29:H29,"A")+COUNTIF(B29:H29,"A/R")=1,"ONE A","CHECK A COUNT"))</x:f>
      </x:c>
      <x:c r="J29" s="155" t="str">
        <x:f>IF(A29="","",IF(COUNTIF(B29:H29,"R")+COUNTIF(B29:H29,"A/R")&gt;=1,"R PRESENT","NO R"))</x:f>
      </x:c>
    </x:row>
    <x:row r="30" ht="42" customHeight="1">
      <x:c r="A30" s="81"/>
      <x:c r="B30" s="81"/>
      <x:c r="C30" s="81"/>
      <x:c r="D30" s="81"/>
      <x:c r="E30" s="81"/>
      <x:c r="F30" s="81"/>
      <x:c r="G30" s="81"/>
      <x:c r="H30" s="81"/>
      <x:c r="I30" s="155" t="str">
        <x:f>IF(A30="","",IF(COUNTIF(B30:H30,"A")+COUNTIF(B30:H30,"A/R")=1,"ONE A","CHECK A COUNT"))</x:f>
      </x:c>
      <x:c r="J30" s="155" t="str">
        <x:f>IF(A30="","",IF(COUNTIF(B30:H30,"R")+COUNTIF(B30:H30,"A/R")&gt;=1,"R PRESENT","NO R"))</x:f>
      </x:c>
    </x:row>
    <x:row r="31" ht="42" customHeight="1">
      <x:c r="A31" s="81"/>
      <x:c r="B31" s="81"/>
      <x:c r="C31" s="81"/>
      <x:c r="D31" s="81"/>
      <x:c r="E31" s="81"/>
      <x:c r="F31" s="81"/>
      <x:c r="G31" s="81"/>
      <x:c r="H31" s="81"/>
      <x:c r="I31" s="155" t="str">
        <x:f>IF(A31="","",IF(COUNTIF(B31:H31,"A")+COUNTIF(B31:H31,"A/R")=1,"ONE A","CHECK A COUNT"))</x:f>
      </x:c>
      <x:c r="J31" s="155" t="str">
        <x:f>IF(A31="","",IF(COUNTIF(B31:H31,"R")+COUNTIF(B31:H31,"A/R")&gt;=1,"R PRESENT","NO R"))</x:f>
      </x:c>
    </x:row>
    <x:row r="32" ht="42" customHeight="1">
      <x:c r="A32" s="81"/>
      <x:c r="B32" s="81"/>
      <x:c r="C32" s="81"/>
      <x:c r="D32" s="81"/>
      <x:c r="E32" s="81"/>
      <x:c r="F32" s="81"/>
      <x:c r="G32" s="81"/>
      <x:c r="H32" s="81"/>
      <x:c r="I32" s="155" t="str">
        <x:f>IF(A32="","",IF(COUNTIF(B32:H32,"A")+COUNTIF(B32:H32,"A/R")=1,"ONE A","CHECK A COUNT"))</x:f>
      </x:c>
      <x:c r="J32" s="155" t="str">
        <x:f>IF(A32="","",IF(COUNTIF(B32:H32,"R")+COUNTIF(B32:H32,"A/R")&gt;=1,"R PRESENT","NO R"))</x:f>
      </x:c>
    </x:row>
    <x:row r="33" ht="42" customHeight="1">
      <x:c r="A33" s="81"/>
      <x:c r="B33" s="81"/>
      <x:c r="C33" s="81"/>
      <x:c r="D33" s="81"/>
      <x:c r="E33" s="81"/>
      <x:c r="F33" s="81"/>
      <x:c r="G33" s="81"/>
      <x:c r="H33" s="81"/>
      <x:c r="I33" s="155" t="str">
        <x:f>IF(A33="","",IF(COUNTIF(B33:H33,"A")+COUNTIF(B33:H33,"A/R")=1,"ONE A","CHECK A COUNT"))</x:f>
      </x:c>
      <x:c r="J33" s="155" t="str">
        <x:f>IF(A33="","",IF(COUNTIF(B33:H33,"R")+COUNTIF(B33:H33,"A/R")&gt;=1,"R PRESENT","NO R"))</x:f>
      </x:c>
    </x:row>
    <x:row r="34" ht="42" customHeight="1">
      <x:c r="A34" s="81"/>
      <x:c r="B34" s="81"/>
      <x:c r="C34" s="81"/>
      <x:c r="D34" s="81"/>
      <x:c r="E34" s="81"/>
      <x:c r="F34" s="81"/>
      <x:c r="G34" s="81"/>
      <x:c r="H34" s="81"/>
      <x:c r="I34" s="155" t="str">
        <x:f>IF(A34="","",IF(COUNTIF(B34:H34,"A")+COUNTIF(B34:H34,"A/R")=1,"ONE A","CHECK A COUNT"))</x:f>
      </x:c>
      <x:c r="J34" s="155" t="str">
        <x:f>IF(A34="","",IF(COUNTIF(B34:H34,"R")+COUNTIF(B34:H34,"A/R")&gt;=1,"R PRESENT","NO R"))</x:f>
      </x:c>
    </x:row>
    <x:row r="35" ht="42" customHeight="1">
      <x:c r="A35" s="81"/>
      <x:c r="B35" s="81"/>
      <x:c r="C35" s="81"/>
      <x:c r="D35" s="81"/>
      <x:c r="E35" s="81"/>
      <x:c r="F35" s="81"/>
      <x:c r="G35" s="81"/>
      <x:c r="H35" s="81"/>
      <x:c r="I35" s="155" t="str">
        <x:f>IF(A35="","",IF(COUNTIF(B35:H35,"A")+COUNTIF(B35:H35,"A/R")=1,"ONE A","CHECK A COUNT"))</x:f>
      </x:c>
      <x:c r="J35" s="155" t="str">
        <x:f>IF(A35="","",IF(COUNTIF(B35:H35,"R")+COUNTIF(B35:H35,"A/R")&gt;=1,"R PRESENT","NO R"))</x:f>
      </x:c>
    </x:row>
    <x:row r="36" ht="42" customHeight="1">
      <x:c r="A36" s="81"/>
      <x:c r="B36" s="81"/>
      <x:c r="C36" s="81"/>
      <x:c r="D36" s="81"/>
      <x:c r="E36" s="81"/>
      <x:c r="F36" s="81"/>
      <x:c r="G36" s="81"/>
      <x:c r="H36" s="81"/>
      <x:c r="I36" s="155" t="str">
        <x:f>IF(A36="","",IF(COUNTIF(B36:H36,"A")+COUNTIF(B36:H36,"A/R")=1,"ONE A","CHECK A COUNT"))</x:f>
      </x:c>
      <x:c r="J36" s="155" t="str">
        <x:f>IF(A36="","",IF(COUNTIF(B36:H36,"R")+COUNTIF(B36:H36,"A/R")&gt;=1,"R PRESENT","NO R"))</x:f>
      </x:c>
    </x:row>
    <x:row r="37" ht="42" customHeight="1">
      <x:c r="A37" s="81"/>
      <x:c r="B37" s="81"/>
      <x:c r="C37" s="81"/>
      <x:c r="D37" s="81"/>
      <x:c r="E37" s="81"/>
      <x:c r="F37" s="81"/>
      <x:c r="G37" s="81"/>
      <x:c r="H37" s="81"/>
      <x:c r="I37" s="155" t="str">
        <x:f>IF(A37="","",IF(COUNTIF(B37:H37,"A")+COUNTIF(B37:H37,"A/R")=1,"ONE A","CHECK A COUNT"))</x:f>
      </x:c>
      <x:c r="J37" s="155" t="str">
        <x:f>IF(A37="","",IF(COUNTIF(B37:H37,"R")+COUNTIF(B37:H37,"A/R")&gt;=1,"R PRESENT","NO R"))</x:f>
      </x:c>
    </x:row>
    <x:row r="38" ht="42" customHeight="1">
      <x:c r="A38" s="81"/>
      <x:c r="B38" s="81"/>
      <x:c r="C38" s="81"/>
      <x:c r="D38" s="81"/>
      <x:c r="E38" s="81"/>
      <x:c r="F38" s="81"/>
      <x:c r="G38" s="81"/>
      <x:c r="H38" s="81"/>
      <x:c r="I38" s="155" t="str">
        <x:f>IF(A38="","",IF(COUNTIF(B38:H38,"A")+COUNTIF(B38:H38,"A/R")=1,"ONE A","CHECK A COUNT"))</x:f>
      </x:c>
      <x:c r="J38" s="155" t="str">
        <x:f>IF(A38="","",IF(COUNTIF(B38:H38,"R")+COUNTIF(B38:H38,"A/R")&gt;=1,"R PRESENT","NO R"))</x:f>
      </x:c>
    </x:row>
    <x:row r="39" ht="42" customHeight="1">
      <x:c r="A39" s="81"/>
      <x:c r="B39" s="81"/>
      <x:c r="C39" s="81"/>
      <x:c r="D39" s="81"/>
      <x:c r="E39" s="81"/>
      <x:c r="F39" s="81"/>
      <x:c r="G39" s="81"/>
      <x:c r="H39" s="81"/>
      <x:c r="I39" s="155" t="str">
        <x:f>IF(A39="","",IF(COUNTIF(B39:H39,"A")+COUNTIF(B39:H39,"A/R")=1,"ONE A","CHECK A COUNT"))</x:f>
      </x:c>
      <x:c r="J39" s="155" t="str">
        <x:f>IF(A39="","",IF(COUNTIF(B39:H39,"R")+COUNTIF(B39:H39,"A/R")&gt;=1,"R PRESENT","NO R"))</x:f>
      </x:c>
    </x:row>
    <x:row r="40" ht="42" customHeight="1">
      <x:c r="A40" s="81"/>
      <x:c r="B40" s="81"/>
      <x:c r="C40" s="81"/>
      <x:c r="D40" s="81"/>
      <x:c r="E40" s="81"/>
      <x:c r="F40" s="81"/>
      <x:c r="G40" s="81"/>
      <x:c r="H40" s="81"/>
      <x:c r="I40" s="155" t="str">
        <x:f>IF(A40="","",IF(COUNTIF(B40:H40,"A")+COUNTIF(B40:H40,"A/R")=1,"ONE A","CHECK A COUNT"))</x:f>
      </x:c>
      <x:c r="J40" s="155" t="str">
        <x:f>IF(A40="","",IF(COUNTIF(B40:H40,"R")+COUNTIF(B40:H40,"A/R")&gt;=1,"R PRESENT","NO R"))</x:f>
      </x:c>
    </x:row>
    <x:row r="41" ht="42" customHeight="1">
      <x:c r="A41" s="81"/>
      <x:c r="B41" s="81"/>
      <x:c r="C41" s="81"/>
      <x:c r="D41" s="81"/>
      <x:c r="E41" s="81"/>
      <x:c r="F41" s="81"/>
      <x:c r="G41" s="81"/>
      <x:c r="H41" s="81"/>
      <x:c r="I41" s="155" t="str">
        <x:f>IF(A41="","",IF(COUNTIF(B41:H41,"A")+COUNTIF(B41:H41,"A/R")=1,"ONE A","CHECK A COUNT"))</x:f>
      </x:c>
      <x:c r="J41" s="155" t="str">
        <x:f>IF(A41="","",IF(COUNTIF(B41:H41,"R")+COUNTIF(B41:H41,"A/R")&gt;=1,"R PRESENT","NO R"))</x:f>
      </x:c>
    </x:row>
    <x:row r="42" ht="42" customHeight="1">
      <x:c r="A42" s="81"/>
      <x:c r="B42" s="81"/>
      <x:c r="C42" s="81"/>
      <x:c r="D42" s="81"/>
      <x:c r="E42" s="81"/>
      <x:c r="F42" s="81"/>
      <x:c r="G42" s="81"/>
      <x:c r="H42" s="81"/>
      <x:c r="I42" s="155" t="str">
        <x:f>IF(A42="","",IF(COUNTIF(B42:H42,"A")+COUNTIF(B42:H42,"A/R")=1,"ONE A","CHECK A COUNT"))</x:f>
      </x:c>
      <x:c r="J42" s="155" t="str">
        <x:f>IF(A42="","",IF(COUNTIF(B42:H42,"R")+COUNTIF(B42:H42,"A/R")&gt;=1,"R PRESENT","NO R"))</x:f>
      </x:c>
    </x:row>
    <x:row r="43" ht="42" customHeight="1">
      <x:c r="A43" s="81"/>
      <x:c r="B43" s="81"/>
      <x:c r="C43" s="81"/>
      <x:c r="D43" s="81"/>
      <x:c r="E43" s="81"/>
      <x:c r="F43" s="81"/>
      <x:c r="G43" s="81"/>
      <x:c r="H43" s="81"/>
      <x:c r="I43" s="155" t="str">
        <x:f>IF(A43="","",IF(COUNTIF(B43:H43,"A")+COUNTIF(B43:H43,"A/R")=1,"ONE A","CHECK A COUNT"))</x:f>
      </x:c>
      <x:c r="J43" s="155" t="str">
        <x:f>IF(A43="","",IF(COUNTIF(B43:H43,"R")+COUNTIF(B43:H43,"A/R")&gt;=1,"R PRESENT","NO R"))</x:f>
      </x:c>
    </x:row>
    <x:row r="44" ht="42" customHeight="1">
      <x:c r="A44" s="81"/>
      <x:c r="B44" s="81"/>
      <x:c r="C44" s="81"/>
      <x:c r="D44" s="81"/>
      <x:c r="E44" s="81"/>
      <x:c r="F44" s="81"/>
      <x:c r="G44" s="81"/>
      <x:c r="H44" s="81"/>
      <x:c r="I44" s="155" t="str">
        <x:f>IF(A44="","",IF(COUNTIF(B44:H44,"A")+COUNTIF(B44:H44,"A/R")=1,"ONE A","CHECK A COUNT"))</x:f>
      </x:c>
      <x:c r="J44" s="155" t="str">
        <x:f>IF(A44="","",IF(COUNTIF(B44:H44,"R")+COUNTIF(B44:H44,"A/R")&gt;=1,"R PRESENT","NO R"))</x:f>
      </x:c>
    </x:row>
    <x:row r="45" ht="42" customHeight="1">
      <x:c r="A45" s="81"/>
      <x:c r="B45" s="81"/>
      <x:c r="C45" s="81"/>
      <x:c r="D45" s="81"/>
      <x:c r="E45" s="81"/>
      <x:c r="F45" s="81"/>
      <x:c r="G45" s="81"/>
      <x:c r="H45" s="81"/>
      <x:c r="I45" s="155" t="str">
        <x:f>IF(A45="","",IF(COUNTIF(B45:H45,"A")+COUNTIF(B45:H45,"A/R")=1,"ONE A","CHECK A COUNT"))</x:f>
      </x:c>
      <x:c r="J45" s="155" t="str">
        <x:f>IF(A45="","",IF(COUNTIF(B45:H45,"R")+COUNTIF(B45:H45,"A/R")&gt;=1,"R PRESENT","NO R"))</x:f>
      </x:c>
    </x:row>
    <x:row r="46" ht="42" customHeight="1">
      <x:c r="A46" s="81"/>
      <x:c r="B46" s="81"/>
      <x:c r="C46" s="81"/>
      <x:c r="D46" s="81"/>
      <x:c r="E46" s="81"/>
      <x:c r="F46" s="81"/>
      <x:c r="G46" s="81"/>
      <x:c r="H46" s="81"/>
      <x:c r="I46" s="155" t="str">
        <x:f>IF(A46="","",IF(COUNTIF(B46:H46,"A")+COUNTIF(B46:H46,"A/R")=1,"ONE A","CHECK A COUNT"))</x:f>
      </x:c>
      <x:c r="J46" s="155" t="str">
        <x:f>IF(A46="","",IF(COUNTIF(B46:H46,"R")+COUNTIF(B46:H46,"A/R")&gt;=1,"R PRESENT","NO R"))</x:f>
      </x:c>
    </x:row>
    <x:row r="47" ht="42" customHeight="1">
      <x:c r="A47" s="81"/>
      <x:c r="B47" s="81"/>
      <x:c r="C47" s="81"/>
      <x:c r="D47" s="81"/>
      <x:c r="E47" s="81"/>
      <x:c r="F47" s="81"/>
      <x:c r="G47" s="81"/>
      <x:c r="H47" s="81"/>
      <x:c r="I47" s="155" t="str">
        <x:f>IF(A47="","",IF(COUNTIF(B47:H47,"A")+COUNTIF(B47:H47,"A/R")=1,"ONE A","CHECK A COUNT"))</x:f>
      </x:c>
      <x:c r="J47" s="155" t="str">
        <x:f>IF(A47="","",IF(COUNTIF(B47:H47,"R")+COUNTIF(B47:H47,"A/R")&gt;=1,"R PRESENT","NO R"))</x:f>
      </x:c>
    </x:row>
    <x:row r="48" ht="42" customHeight="1">
      <x:c r="A48" s="81"/>
      <x:c r="B48" s="81"/>
      <x:c r="C48" s="81"/>
      <x:c r="D48" s="81"/>
      <x:c r="E48" s="81"/>
      <x:c r="F48" s="81"/>
      <x:c r="G48" s="81"/>
      <x:c r="H48" s="81"/>
      <x:c r="I48" s="155" t="str">
        <x:f>IF(A48="","",IF(COUNTIF(B48:H48,"A")+COUNTIF(B48:H48,"A/R")=1,"ONE A","CHECK A COUNT"))</x:f>
      </x:c>
      <x:c r="J48" s="155" t="str">
        <x:f>IF(A48="","",IF(COUNTIF(B48:H48,"R")+COUNTIF(B48:H48,"A/R")&gt;=1,"R PRESENT","NO R"))</x:f>
      </x:c>
    </x:row>
    <x:row r="49" ht="42" customHeight="1">
      <x:c r="A49" s="81"/>
      <x:c r="B49" s="81"/>
      <x:c r="C49" s="81"/>
      <x:c r="D49" s="81"/>
      <x:c r="E49" s="81"/>
      <x:c r="F49" s="81"/>
      <x:c r="G49" s="81"/>
      <x:c r="H49" s="81"/>
      <x:c r="I49" s="155" t="str">
        <x:f>IF(A49="","",IF(COUNTIF(B49:H49,"A")+COUNTIF(B49:H49,"A/R")=1,"ONE A","CHECK A COUNT"))</x:f>
      </x:c>
      <x:c r="J49" s="155" t="str">
        <x:f>IF(A49="","",IF(COUNTIF(B49:H49,"R")+COUNTIF(B49:H49,"A/R")&gt;=1,"R PRESENT","NO R"))</x:f>
      </x:c>
    </x:row>
    <x:row r="50" ht="42" customHeight="1">
      <x:c r="A50" s="81"/>
      <x:c r="B50" s="81"/>
      <x:c r="C50" s="81"/>
      <x:c r="D50" s="81"/>
      <x:c r="E50" s="81"/>
      <x:c r="F50" s="81"/>
      <x:c r="G50" s="81"/>
      <x:c r="H50" s="81"/>
      <x:c r="I50" s="155" t="str">
        <x:f>IF(A50="","",IF(COUNTIF(B50:H50,"A")+COUNTIF(B50:H50,"A/R")=1,"ONE A","CHECK A COUNT"))</x:f>
      </x:c>
      <x:c r="J50" s="155" t="str">
        <x:f>IF(A50="","",IF(COUNTIF(B50:H50,"R")+COUNTIF(B50:H50,"A/R")&gt;=1,"R PRESENT","NO R"))</x:f>
      </x:c>
    </x:row>
    <x:row r="51" ht="42" customHeight="1">
      <x:c r="A51" s="81"/>
      <x:c r="B51" s="81"/>
      <x:c r="C51" s="81"/>
      <x:c r="D51" s="81"/>
      <x:c r="E51" s="81"/>
      <x:c r="F51" s="81"/>
      <x:c r="G51" s="81"/>
      <x:c r="H51" s="81"/>
      <x:c r="I51" s="155" t="str">
        <x:f>IF(A51="","",IF(COUNTIF(B51:H51,"A")+COUNTIF(B51:H51,"A/R")=1,"ONE A","CHECK A COUNT"))</x:f>
      </x:c>
      <x:c r="J51" s="155" t="str">
        <x:f>IF(A51="","",IF(COUNTIF(B51:H51,"R")+COUNTIF(B51:H51,"A/R")&gt;=1,"R PRESENT","NO R"))</x:f>
      </x:c>
    </x:row>
    <x:row r="52" ht="42" customHeight="1">
      <x:c r="A52" s="81"/>
      <x:c r="B52" s="81"/>
      <x:c r="C52" s="81"/>
      <x:c r="D52" s="81"/>
      <x:c r="E52" s="81"/>
      <x:c r="F52" s="81"/>
      <x:c r="G52" s="81"/>
      <x:c r="H52" s="81"/>
      <x:c r="I52" s="155" t="str">
        <x:f>IF(A52="","",IF(COUNTIF(B52:H52,"A")+COUNTIF(B52:H52,"A/R")=1,"ONE A","CHECK A COUNT"))</x:f>
      </x:c>
      <x:c r="J52" s="155" t="str">
        <x:f>IF(A52="","",IF(COUNTIF(B52:H52,"R")+COUNTIF(B52:H52,"A/R")&gt;=1,"R PRESENT","NO R"))</x:f>
      </x:c>
    </x:row>
    <x:row r="53" ht="42" customHeight="1">
      <x:c r="A53" s="81"/>
      <x:c r="B53" s="81"/>
      <x:c r="C53" s="81"/>
      <x:c r="D53" s="81"/>
      <x:c r="E53" s="81"/>
      <x:c r="F53" s="81"/>
      <x:c r="G53" s="81"/>
      <x:c r="H53" s="81"/>
      <x:c r="I53" s="155" t="str">
        <x:f>IF(A53="","",IF(COUNTIF(B53:H53,"A")+COUNTIF(B53:H53,"A/R")=1,"ONE A","CHECK A COUNT"))</x:f>
      </x:c>
      <x:c r="J53" s="155" t="str">
        <x:f>IF(A53="","",IF(COUNTIF(B53:H53,"R")+COUNTIF(B53:H53,"A/R")&gt;=1,"R PRESENT","NO R"))</x:f>
      </x:c>
    </x:row>
    <x:row r="54" ht="42" customHeight="1">
      <x:c r="A54" s="81"/>
      <x:c r="B54" s="81"/>
      <x:c r="C54" s="81"/>
      <x:c r="D54" s="81"/>
      <x:c r="E54" s="81"/>
      <x:c r="F54" s="81"/>
      <x:c r="G54" s="81"/>
      <x:c r="H54" s="81"/>
      <x:c r="I54" s="155" t="str">
        <x:f>IF(A54="","",IF(COUNTIF(B54:H54,"A")+COUNTIF(B54:H54,"A/R")=1,"ONE A","CHECK A COUNT"))</x:f>
      </x:c>
      <x:c r="J54" s="155" t="str">
        <x:f>IF(A54="","",IF(COUNTIF(B54:H54,"R")+COUNTIF(B54:H54,"A/R")&gt;=1,"R PRESENT","NO R"))</x:f>
      </x:c>
    </x:row>
    <x:row r="55" ht="42" customHeight="1">
      <x:c r="A55" s="81"/>
      <x:c r="B55" s="81"/>
      <x:c r="C55" s="81"/>
      <x:c r="D55" s="81"/>
      <x:c r="E55" s="81"/>
      <x:c r="F55" s="81"/>
      <x:c r="G55" s="81"/>
      <x:c r="H55" s="81"/>
      <x:c r="I55" s="155" t="str">
        <x:f>IF(A55="","",IF(COUNTIF(B55:H55,"A")+COUNTIF(B55:H55,"A/R")=1,"ONE A","CHECK A COUNT"))</x:f>
      </x:c>
      <x:c r="J55" s="155" t="str">
        <x:f>IF(A55="","",IF(COUNTIF(B55:H55,"R")+COUNTIF(B55:H55,"A/R")&gt;=1,"R PRESENT","NO R"))</x:f>
      </x:c>
    </x:row>
    <x:row r="56" ht="42" customHeight="1">
      <x:c r="A56" s="81"/>
      <x:c r="B56" s="81"/>
      <x:c r="C56" s="81"/>
      <x:c r="D56" s="81"/>
      <x:c r="E56" s="81"/>
      <x:c r="F56" s="81"/>
      <x:c r="G56" s="81"/>
      <x:c r="H56" s="81"/>
      <x:c r="I56" s="155" t="str">
        <x:f>IF(A56="","",IF(COUNTIF(B56:H56,"A")+COUNTIF(B56:H56,"A/R")=1,"ONE A","CHECK A COUNT"))</x:f>
      </x:c>
      <x:c r="J56" s="155" t="str">
        <x:f>IF(A56="","",IF(COUNTIF(B56:H56,"R")+COUNTIF(B56:H56,"A/R")&gt;=1,"R PRESENT","NO R"))</x:f>
      </x:c>
    </x:row>
    <x:row r="57" ht="42" customHeight="1">
      <x:c r="A57" s="81"/>
      <x:c r="B57" s="81"/>
      <x:c r="C57" s="81"/>
      <x:c r="D57" s="81"/>
      <x:c r="E57" s="81"/>
      <x:c r="F57" s="81"/>
      <x:c r="G57" s="81"/>
      <x:c r="H57" s="81"/>
      <x:c r="I57" s="155" t="str">
        <x:f>IF(A57="","",IF(COUNTIF(B57:H57,"A")+COUNTIF(B57:H57,"A/R")=1,"ONE A","CHECK A COUNT"))</x:f>
      </x:c>
      <x:c r="J57" s="155" t="str">
        <x:f>IF(A57="","",IF(COUNTIF(B57:H57,"R")+COUNTIF(B57:H57,"A/R")&gt;=1,"R PRESENT","NO R"))</x:f>
      </x:c>
    </x:row>
    <x:row r="58" ht="42" customHeight="1">
      <x:c r="A58" s="81"/>
      <x:c r="B58" s="81"/>
      <x:c r="C58" s="81"/>
      <x:c r="D58" s="81"/>
      <x:c r="E58" s="81"/>
      <x:c r="F58" s="81"/>
      <x:c r="G58" s="81"/>
      <x:c r="H58" s="81"/>
      <x:c r="I58" s="155" t="str">
        <x:f>IF(A58="","",IF(COUNTIF(B58:H58,"A")+COUNTIF(B58:H58,"A/R")=1,"ONE A","CHECK A COUNT"))</x:f>
      </x:c>
      <x:c r="J58" s="155" t="str">
        <x:f>IF(A58="","",IF(COUNTIF(B58:H58,"R")+COUNTIF(B58:H58,"A/R")&gt;=1,"R PRESENT","NO R"))</x:f>
      </x:c>
    </x:row>
    <x:row r="59" ht="42" customHeight="1">
      <x:c r="A59" s="81"/>
      <x:c r="B59" s="81"/>
      <x:c r="C59" s="81"/>
      <x:c r="D59" s="81"/>
      <x:c r="E59" s="81"/>
      <x:c r="F59" s="81"/>
      <x:c r="G59" s="81"/>
      <x:c r="H59" s="81"/>
      <x:c r="I59" s="155" t="str">
        <x:f>IF(A59="","",IF(COUNTIF(B59:H59,"A")+COUNTIF(B59:H59,"A/R")=1,"ONE A","CHECK A COUNT"))</x:f>
      </x:c>
      <x:c r="J59" s="155" t="str">
        <x:f>IF(A59="","",IF(COUNTIF(B59:H59,"R")+COUNTIF(B59:H59,"A/R")&gt;=1,"R PRESENT","NO R"))</x:f>
      </x:c>
    </x:row>
    <x:row r="60" ht="42" customHeight="1">
      <x:c r="A60" s="81"/>
      <x:c r="B60" s="81"/>
      <x:c r="C60" s="81"/>
      <x:c r="D60" s="81"/>
      <x:c r="E60" s="81"/>
      <x:c r="F60" s="81"/>
      <x:c r="G60" s="81"/>
      <x:c r="H60" s="81"/>
      <x:c r="I60" s="155" t="str">
        <x:f>IF(A60="","",IF(COUNTIF(B60:H60,"A")+COUNTIF(B60:H60,"A/R")=1,"ONE A","CHECK A COUNT"))</x:f>
      </x:c>
      <x:c r="J60" s="155" t="str">
        <x:f>IF(A60="","",IF(COUNTIF(B60:H60,"R")+COUNTIF(B60:H60,"A/R")&gt;=1,"R PRESENT","NO R"))</x:f>
      </x:c>
    </x:row>
    <x:row r="61" ht="42" customHeight="1">
      <x:c r="A61" s="81"/>
      <x:c r="B61" s="81"/>
      <x:c r="C61" s="81"/>
      <x:c r="D61" s="81"/>
      <x:c r="E61" s="81"/>
      <x:c r="F61" s="81"/>
      <x:c r="G61" s="81"/>
      <x:c r="H61" s="81"/>
      <x:c r="I61" s="155" t="str">
        <x:f>IF(A61="","",IF(COUNTIF(B61:H61,"A")+COUNTIF(B61:H61,"A/R")=1,"ONE A","CHECK A COUNT"))</x:f>
      </x:c>
      <x:c r="J61" s="155" t="str">
        <x:f>IF(A61="","",IF(COUNTIF(B61:H61,"R")+COUNTIF(B61:H61,"A/R")&gt;=1,"R PRESENT","NO R"))</x:f>
      </x:c>
    </x:row>
    <x:row r="62" ht="42" customHeight="1">
      <x:c r="A62" s="81"/>
      <x:c r="B62" s="81"/>
      <x:c r="C62" s="81"/>
      <x:c r="D62" s="81"/>
      <x:c r="E62" s="81"/>
      <x:c r="F62" s="81"/>
      <x:c r="G62" s="81"/>
      <x:c r="H62" s="81"/>
      <x:c r="I62" s="155" t="str">
        <x:f>IF(A62="","",IF(COUNTIF(B62:H62,"A")+COUNTIF(B62:H62,"A/R")=1,"ONE A","CHECK A COUNT"))</x:f>
      </x:c>
      <x:c r="J62" s="155" t="str">
        <x:f>IF(A62="","",IF(COUNTIF(B62:H62,"R")+COUNTIF(B62:H62,"A/R")&gt;=1,"R PRESENT","NO R"))</x:f>
      </x:c>
    </x:row>
    <x:row r="63" ht="42" customHeight="1">
      <x:c r="A63" s="81"/>
      <x:c r="B63" s="81"/>
      <x:c r="C63" s="81"/>
      <x:c r="D63" s="81"/>
      <x:c r="E63" s="81"/>
      <x:c r="F63" s="81"/>
      <x:c r="G63" s="81"/>
      <x:c r="H63" s="81"/>
      <x:c r="I63" s="155" t="str">
        <x:f>IF(A63="","",IF(COUNTIF(B63:H63,"A")+COUNTIF(B63:H63,"A/R")=1,"ONE A","CHECK A COUNT"))</x:f>
      </x:c>
      <x:c r="J63" s="155" t="str">
        <x:f>IF(A63="","",IF(COUNTIF(B63:H63,"R")+COUNTIF(B63:H63,"A/R")&gt;=1,"R PRESENT","NO R"))</x:f>
      </x:c>
    </x:row>
    <x:row r="64" ht="42" customHeight="1">
      <x:c r="A64" s="81"/>
      <x:c r="B64" s="81"/>
      <x:c r="C64" s="81"/>
      <x:c r="D64" s="81"/>
      <x:c r="E64" s="81"/>
      <x:c r="F64" s="81"/>
      <x:c r="G64" s="81"/>
      <x:c r="H64" s="81"/>
      <x:c r="I64" s="155" t="str">
        <x:f>IF(A64="","",IF(COUNTIF(B64:H64,"A")+COUNTIF(B64:H64,"A/R")=1,"ONE A","CHECK A COUNT"))</x:f>
      </x:c>
      <x:c r="J64" s="155" t="str">
        <x:f>IF(A64="","",IF(COUNTIF(B64:H64,"R")+COUNTIF(B64:H64,"A/R")&gt;=1,"R PRESENT","NO R"))</x:f>
      </x:c>
    </x:row>
    <x:row r="65" ht="42" customHeight="1">
      <x:c r="A65" s="81"/>
      <x:c r="B65" s="81"/>
      <x:c r="C65" s="81"/>
      <x:c r="D65" s="81"/>
      <x:c r="E65" s="81"/>
      <x:c r="F65" s="81"/>
      <x:c r="G65" s="81"/>
      <x:c r="H65" s="81"/>
      <x:c r="I65" s="155" t="str">
        <x:f>IF(A65="","",IF(COUNTIF(B65:H65,"A")+COUNTIF(B65:H65,"A/R")=1,"ONE A","CHECK A COUNT"))</x:f>
      </x:c>
      <x:c r="J65" s="155" t="str">
        <x:f>IF(A65="","",IF(COUNTIF(B65:H65,"R")+COUNTIF(B65:H65,"A/R")&gt;=1,"R PRESENT","NO R"))</x:f>
      </x:c>
    </x:row>
    <x:row r="66" ht="42" customHeight="1">
      <x:c r="A66" s="81"/>
      <x:c r="B66" s="81"/>
      <x:c r="C66" s="81"/>
      <x:c r="D66" s="81"/>
      <x:c r="E66" s="81"/>
      <x:c r="F66" s="81"/>
      <x:c r="G66" s="81"/>
      <x:c r="H66" s="81"/>
      <x:c r="I66" s="155" t="str">
        <x:f>IF(A66="","",IF(COUNTIF(B66:H66,"A")+COUNTIF(B66:H66,"A/R")=1,"ONE A","CHECK A COUNT"))</x:f>
      </x:c>
      <x:c r="J66" s="155" t="str">
        <x:f>IF(A66="","",IF(COUNTIF(B66:H66,"R")+COUNTIF(B66:H66,"A/R")&gt;=1,"R PRESENT","NO R"))</x:f>
      </x:c>
    </x:row>
    <x:row r="67" ht="42" customHeight="1">
      <x:c r="A67" s="81"/>
      <x:c r="B67" s="81"/>
      <x:c r="C67" s="81"/>
      <x:c r="D67" s="81"/>
      <x:c r="E67" s="81"/>
      <x:c r="F67" s="81"/>
      <x:c r="G67" s="81"/>
      <x:c r="H67" s="81"/>
      <x:c r="I67" s="155" t="str">
        <x:f>IF(A67="","",IF(COUNTIF(B67:H67,"A")+COUNTIF(B67:H67,"A/R")=1,"ONE A","CHECK A COUNT"))</x:f>
      </x:c>
      <x:c r="J67" s="155" t="str">
        <x:f>IF(A67="","",IF(COUNTIF(B67:H67,"R")+COUNTIF(B67:H67,"A/R")&gt;=1,"R PRESENT","NO R"))</x:f>
      </x:c>
    </x:row>
    <x:row r="68" ht="42" customHeight="1">
      <x:c r="A68" s="81"/>
      <x:c r="B68" s="81"/>
      <x:c r="C68" s="81"/>
      <x:c r="D68" s="81"/>
      <x:c r="E68" s="81"/>
      <x:c r="F68" s="81"/>
      <x:c r="G68" s="81"/>
      <x:c r="H68" s="81"/>
      <x:c r="I68" s="155" t="str">
        <x:f>IF(A68="","",IF(COUNTIF(B68:H68,"A")+COUNTIF(B68:H68,"A/R")=1,"ONE A","CHECK A COUNT"))</x:f>
      </x:c>
      <x:c r="J68" s="155" t="str">
        <x:f>IF(A68="","",IF(COUNTIF(B68:H68,"R")+COUNTIF(B68:H68,"A/R")&gt;=1,"R PRESENT","NO R"))</x:f>
      </x:c>
    </x:row>
    <x:row r="69" ht="42" customHeight="1">
      <x:c r="A69" s="81"/>
      <x:c r="B69" s="81"/>
      <x:c r="C69" s="81"/>
      <x:c r="D69" s="81"/>
      <x:c r="E69" s="81"/>
      <x:c r="F69" s="81"/>
      <x:c r="G69" s="81"/>
      <x:c r="H69" s="81"/>
      <x:c r="I69" s="155" t="str">
        <x:f>IF(A69="","",IF(COUNTIF(B69:H69,"A")+COUNTIF(B69:H69,"A/R")=1,"ONE A","CHECK A COUNT"))</x:f>
      </x:c>
      <x:c r="J69" s="155" t="str">
        <x:f>IF(A69="","",IF(COUNTIF(B69:H69,"R")+COUNTIF(B69:H69,"A/R")&gt;=1,"R PRESENT","NO R"))</x:f>
      </x:c>
    </x:row>
    <x:row r="70" ht="42" customHeight="1">
      <x:c r="A70" s="81"/>
      <x:c r="B70" s="81"/>
      <x:c r="C70" s="81"/>
      <x:c r="D70" s="81"/>
      <x:c r="E70" s="81"/>
      <x:c r="F70" s="81"/>
      <x:c r="G70" s="81"/>
      <x:c r="H70" s="81"/>
      <x:c r="I70" s="155" t="str">
        <x:f>IF(A70="","",IF(COUNTIF(B70:H70,"A")+COUNTIF(B70:H70,"A/R")=1,"ONE A","CHECK A COUNT"))</x:f>
      </x:c>
      <x:c r="J70" s="155" t="str">
        <x:f>IF(A70="","",IF(COUNTIF(B70:H70,"R")+COUNTIF(B70:H70,"A/R")&gt;=1,"R PRESENT","NO R"))</x:f>
      </x:c>
    </x:row>
    <x:row r="71" ht="42" customHeight="1">
      <x:c r="A71" s="81"/>
      <x:c r="B71" s="81"/>
      <x:c r="C71" s="81"/>
      <x:c r="D71" s="81"/>
      <x:c r="E71" s="81"/>
      <x:c r="F71" s="81"/>
      <x:c r="G71" s="81"/>
      <x:c r="H71" s="81"/>
      <x:c r="I71" s="155" t="str">
        <x:f>IF(A71="","",IF(COUNTIF(B71:H71,"A")+COUNTIF(B71:H71,"A/R")=1,"ONE A","CHECK A COUNT"))</x:f>
      </x:c>
      <x:c r="J71" s="155" t="str">
        <x:f>IF(A71="","",IF(COUNTIF(B71:H71,"R")+COUNTIF(B71:H71,"A/R")&gt;=1,"R PRESENT","NO R"))</x:f>
      </x:c>
    </x:row>
    <x:row r="72" ht="42" customHeight="1">
      <x:c r="A72" s="81"/>
      <x:c r="B72" s="81"/>
      <x:c r="C72" s="81"/>
      <x:c r="D72" s="81"/>
      <x:c r="E72" s="81"/>
      <x:c r="F72" s="81"/>
      <x:c r="G72" s="81"/>
      <x:c r="H72" s="81"/>
      <x:c r="I72" s="155" t="str">
        <x:f>IF(A72="","",IF(COUNTIF(B72:H72,"A")+COUNTIF(B72:H72,"A/R")=1,"ONE A","CHECK A COUNT"))</x:f>
      </x:c>
      <x:c r="J72" s="155" t="str">
        <x:f>IF(A72="","",IF(COUNTIF(B72:H72,"R")+COUNTIF(B72:H72,"A/R")&gt;=1,"R PRESENT","NO R"))</x:f>
      </x:c>
    </x:row>
    <x:row r="73" ht="42" customHeight="1">
      <x:c r="A73" s="81"/>
      <x:c r="B73" s="81"/>
      <x:c r="C73" s="81"/>
      <x:c r="D73" s="81"/>
      <x:c r="E73" s="81"/>
      <x:c r="F73" s="81"/>
      <x:c r="G73" s="81"/>
      <x:c r="H73" s="81"/>
      <x:c r="I73" s="155" t="str">
        <x:f>IF(A73="","",IF(COUNTIF(B73:H73,"A")+COUNTIF(B73:H73,"A/R")=1,"ONE A","CHECK A COUNT"))</x:f>
      </x:c>
      <x:c r="J73" s="155" t="str">
        <x:f>IF(A73="","",IF(COUNTIF(B73:H73,"R")+COUNTIF(B73:H73,"A/R")&gt;=1,"R PRESENT","NO R"))</x:f>
      </x:c>
    </x:row>
    <x:row r="74" ht="42" customHeight="1">
      <x:c r="A74" s="81"/>
      <x:c r="B74" s="81"/>
      <x:c r="C74" s="81"/>
      <x:c r="D74" s="81"/>
      <x:c r="E74" s="81"/>
      <x:c r="F74" s="81"/>
      <x:c r="G74" s="81"/>
      <x:c r="H74" s="81"/>
      <x:c r="I74" s="155" t="str">
        <x:f>IF(A74="","",IF(COUNTIF(B74:H74,"A")+COUNTIF(B74:H74,"A/R")=1,"ONE A","CHECK A COUNT"))</x:f>
      </x:c>
      <x:c r="J74" s="155" t="str">
        <x:f>IF(A74="","",IF(COUNTIF(B74:H74,"R")+COUNTIF(B74:H74,"A/R")&gt;=1,"R PRESENT","NO R"))</x:f>
      </x:c>
    </x:row>
    <x:row r="75" ht="42" customHeight="1">
      <x:c r="A75" s="81"/>
      <x:c r="B75" s="81"/>
      <x:c r="C75" s="81"/>
      <x:c r="D75" s="81"/>
      <x:c r="E75" s="81"/>
      <x:c r="F75" s="81"/>
      <x:c r="G75" s="81"/>
      <x:c r="H75" s="81"/>
      <x:c r="I75" s="155" t="str">
        <x:f>IF(A75="","",IF(COUNTIF(B75:H75,"A")+COUNTIF(B75:H75,"A/R")=1,"ONE A","CHECK A COUNT"))</x:f>
      </x:c>
      <x:c r="J75" s="155" t="str">
        <x:f>IF(A75="","",IF(COUNTIF(B75:H75,"R")+COUNTIF(B75:H75,"A/R")&gt;=1,"R PRESENT","NO R"))</x:f>
      </x:c>
    </x:row>
    <x:row r="76" ht="42" customHeight="1">
      <x:c r="A76" s="81"/>
      <x:c r="B76" s="81"/>
      <x:c r="C76" s="81"/>
      <x:c r="D76" s="81"/>
      <x:c r="E76" s="81"/>
      <x:c r="F76" s="81"/>
      <x:c r="G76" s="81"/>
      <x:c r="H76" s="81"/>
      <x:c r="I76" s="155" t="str">
        <x:f>IF(A76="","",IF(COUNTIF(B76:H76,"A")+COUNTIF(B76:H76,"A/R")=1,"ONE A","CHECK A COUNT"))</x:f>
      </x:c>
      <x:c r="J76" s="155" t="str">
        <x:f>IF(A76="","",IF(COUNTIF(B76:H76,"R")+COUNTIF(B76:H76,"A/R")&gt;=1,"R PRESENT","NO R"))</x:f>
      </x:c>
    </x:row>
    <x:row r="77" ht="42" customHeight="1">
      <x:c r="A77" s="81"/>
      <x:c r="B77" s="81"/>
      <x:c r="C77" s="81"/>
      <x:c r="D77" s="81"/>
      <x:c r="E77" s="81"/>
      <x:c r="F77" s="81"/>
      <x:c r="G77" s="81"/>
      <x:c r="H77" s="81"/>
      <x:c r="I77" s="155" t="str">
        <x:f>IF(A77="","",IF(COUNTIF(B77:H77,"A")+COUNTIF(B77:H77,"A/R")=1,"ONE A","CHECK A COUNT"))</x:f>
      </x:c>
      <x:c r="J77" s="155" t="str">
        <x:f>IF(A77="","",IF(COUNTIF(B77:H77,"R")+COUNTIF(B77:H77,"A/R")&gt;=1,"R PRESENT","NO R"))</x:f>
      </x:c>
    </x:row>
    <x:row r="78" ht="42" customHeight="1">
      <x:c r="A78" s="81"/>
      <x:c r="B78" s="81"/>
      <x:c r="C78" s="81"/>
      <x:c r="D78" s="81"/>
      <x:c r="E78" s="81"/>
      <x:c r="F78" s="81"/>
      <x:c r="G78" s="81"/>
      <x:c r="H78" s="81"/>
      <x:c r="I78" s="155" t="str">
        <x:f>IF(A78="","",IF(COUNTIF(B78:H78,"A")+COUNTIF(B78:H78,"A/R")=1,"ONE A","CHECK A COUNT"))</x:f>
      </x:c>
      <x:c r="J78" s="155" t="str">
        <x:f>IF(A78="","",IF(COUNTIF(B78:H78,"R")+COUNTIF(B78:H78,"A/R")&gt;=1,"R PRESENT","NO R"))</x:f>
      </x:c>
    </x:row>
    <x:row r="79" ht="42" customHeight="1">
      <x:c r="A79" s="81"/>
      <x:c r="B79" s="81"/>
      <x:c r="C79" s="81"/>
      <x:c r="D79" s="81"/>
      <x:c r="E79" s="81"/>
      <x:c r="F79" s="81"/>
      <x:c r="G79" s="81"/>
      <x:c r="H79" s="81"/>
      <x:c r="I79" s="155" t="str">
        <x:f>IF(A79="","",IF(COUNTIF(B79:H79,"A")+COUNTIF(B79:H79,"A/R")=1,"ONE A","CHECK A COUNT"))</x:f>
      </x:c>
      <x:c r="J79" s="155" t="str">
        <x:f>IF(A79="","",IF(COUNTIF(B79:H79,"R")+COUNTIF(B79:H79,"A/R")&gt;=1,"R PRESENT","NO R"))</x:f>
      </x:c>
    </x:row>
    <x:row r="80" ht="42" customHeight="1">
      <x:c r="A80" s="81"/>
      <x:c r="B80" s="81"/>
      <x:c r="C80" s="81"/>
      <x:c r="D80" s="81"/>
      <x:c r="E80" s="81"/>
      <x:c r="F80" s="81"/>
      <x:c r="G80" s="81"/>
      <x:c r="H80" s="81"/>
      <x:c r="I80" s="155" t="str">
        <x:f>IF(A80="","",IF(COUNTIF(B80:H80,"A")+COUNTIF(B80:H80,"A/R")=1,"ONE A","CHECK A COUNT"))</x:f>
      </x:c>
      <x:c r="J80" s="155" t="str">
        <x:f>IF(A80="","",IF(COUNTIF(B80:H80,"R")+COUNTIF(B80:H80,"A/R")&gt;=1,"R PRESENT","NO R"))</x:f>
      </x:c>
    </x:row>
    <x:row r="81" ht="42" customHeight="1">
      <x:c r="A81" s="81"/>
      <x:c r="B81" s="81"/>
      <x:c r="C81" s="81"/>
      <x:c r="D81" s="81"/>
      <x:c r="E81" s="81"/>
      <x:c r="F81" s="81"/>
      <x:c r="G81" s="81"/>
      <x:c r="H81" s="81"/>
      <x:c r="I81" s="155" t="str">
        <x:f>IF(A81="","",IF(COUNTIF(B81:H81,"A")+COUNTIF(B81:H81,"A/R")=1,"ONE A","CHECK A COUNT"))</x:f>
      </x:c>
      <x:c r="J81" s="155" t="str">
        <x:f>IF(A81="","",IF(COUNTIF(B81:H81,"R")+COUNTIF(B81:H81,"A/R")&gt;=1,"R PRESENT","NO R"))</x:f>
      </x:c>
    </x:row>
    <x:row r="82" ht="42" customHeight="1">
      <x:c r="A82" s="81"/>
      <x:c r="B82" s="81"/>
      <x:c r="C82" s="81"/>
      <x:c r="D82" s="81"/>
      <x:c r="E82" s="81"/>
      <x:c r="F82" s="81"/>
      <x:c r="G82" s="81"/>
      <x:c r="H82" s="81"/>
      <x:c r="I82" s="155" t="str">
        <x:f>IF(A82="","",IF(COUNTIF(B82:H82,"A")+COUNTIF(B82:H82,"A/R")=1,"ONE A","CHECK A COUNT"))</x:f>
      </x:c>
      <x:c r="J82" s="155" t="str">
        <x:f>IF(A82="","",IF(COUNTIF(B82:H82,"R")+COUNTIF(B82:H82,"A/R")&gt;=1,"R PRESENT","NO R"))</x:f>
      </x:c>
    </x:row>
    <x:row r="83" ht="42" customHeight="1">
      <x:c r="A83" s="81"/>
      <x:c r="B83" s="81"/>
      <x:c r="C83" s="81"/>
      <x:c r="D83" s="81"/>
      <x:c r="E83" s="81"/>
      <x:c r="F83" s="81"/>
      <x:c r="G83" s="81"/>
      <x:c r="H83" s="81"/>
      <x:c r="I83" s="155" t="str">
        <x:f>IF(A83="","",IF(COUNTIF(B83:H83,"A")+COUNTIF(B83:H83,"A/R")=1,"ONE A","CHECK A COUNT"))</x:f>
      </x:c>
      <x:c r="J83" s="155" t="str">
        <x:f>IF(A83="","",IF(COUNTIF(B83:H83,"R")+COUNTIF(B83:H83,"A/R")&gt;=1,"R PRESENT","NO R"))</x:f>
      </x:c>
    </x:row>
    <x:row r="84" ht="42" customHeight="1">
      <x:c r="A84" s="81"/>
      <x:c r="B84" s="81"/>
      <x:c r="C84" s="81"/>
      <x:c r="D84" s="81"/>
      <x:c r="E84" s="81"/>
      <x:c r="F84" s="81"/>
      <x:c r="G84" s="81"/>
      <x:c r="H84" s="81"/>
      <x:c r="I84" s="155" t="str">
        <x:f>IF(A84="","",IF(COUNTIF(B84:H84,"A")+COUNTIF(B84:H84,"A/R")=1,"ONE A","CHECK A COUNT"))</x:f>
      </x:c>
      <x:c r="J84" s="155" t="str">
        <x:f>IF(A84="","",IF(COUNTIF(B84:H84,"R")+COUNTIF(B84:H84,"A/R")&gt;=1,"R PRESENT","NO R"))</x:f>
      </x:c>
    </x:row>
    <x:row r="85" ht="42" customHeight="1">
      <x:c r="A85" s="81"/>
      <x:c r="B85" s="81"/>
      <x:c r="C85" s="81"/>
      <x:c r="D85" s="81"/>
      <x:c r="E85" s="81"/>
      <x:c r="F85" s="81"/>
      <x:c r="G85" s="81"/>
      <x:c r="H85" s="81"/>
      <x:c r="I85" s="155" t="str">
        <x:f>IF(A85="","",IF(COUNTIF(B85:H85,"A")+COUNTIF(B85:H85,"A/R")=1,"ONE A","CHECK A COUNT"))</x:f>
      </x:c>
      <x:c r="J85" s="155" t="str">
        <x:f>IF(A85="","",IF(COUNTIF(B85:H85,"R")+COUNTIF(B85:H85,"A/R")&gt;=1,"R PRESENT","NO R"))</x:f>
      </x:c>
    </x:row>
    <x:row r="86" ht="42" customHeight="1">
      <x:c r="A86" s="81"/>
      <x:c r="B86" s="81"/>
      <x:c r="C86" s="81"/>
      <x:c r="D86" s="81"/>
      <x:c r="E86" s="81"/>
      <x:c r="F86" s="81"/>
      <x:c r="G86" s="81"/>
      <x:c r="H86" s="81"/>
      <x:c r="I86" s="155" t="str">
        <x:f>IF(A86="","",IF(COUNTIF(B86:H86,"A")+COUNTIF(B86:H86,"A/R")=1,"ONE A","CHECK A COUNT"))</x:f>
      </x:c>
      <x:c r="J86" s="155" t="str">
        <x:f>IF(A86="","",IF(COUNTIF(B86:H86,"R")+COUNTIF(B86:H86,"A/R")&gt;=1,"R PRESENT","NO R"))</x:f>
      </x:c>
    </x:row>
    <x:row r="87" ht="42" customHeight="1">
      <x:c r="A87" s="81"/>
      <x:c r="B87" s="81"/>
      <x:c r="C87" s="81"/>
      <x:c r="D87" s="81"/>
      <x:c r="E87" s="81"/>
      <x:c r="F87" s="81"/>
      <x:c r="G87" s="81"/>
      <x:c r="H87" s="81"/>
      <x:c r="I87" s="155" t="str">
        <x:f>IF(A87="","",IF(COUNTIF(B87:H87,"A")+COUNTIF(B87:H87,"A/R")=1,"ONE A","CHECK A COUNT"))</x:f>
      </x:c>
      <x:c r="J87" s="155" t="str">
        <x:f>IF(A87="","",IF(COUNTIF(B87:H87,"R")+COUNTIF(B87:H87,"A/R")&gt;=1,"R PRESENT","NO R"))</x:f>
      </x:c>
    </x:row>
    <x:row r="88" ht="42" customHeight="1">
      <x:c r="A88" s="81"/>
      <x:c r="B88" s="81"/>
      <x:c r="C88" s="81"/>
      <x:c r="D88" s="81"/>
      <x:c r="E88" s="81"/>
      <x:c r="F88" s="81"/>
      <x:c r="G88" s="81"/>
      <x:c r="H88" s="81"/>
      <x:c r="I88" s="155" t="str">
        <x:f>IF(A88="","",IF(COUNTIF(B88:H88,"A")+COUNTIF(B88:H88,"A/R")=1,"ONE A","CHECK A COUNT"))</x:f>
      </x:c>
      <x:c r="J88" s="155" t="str">
        <x:f>IF(A88="","",IF(COUNTIF(B88:H88,"R")+COUNTIF(B88:H88,"A/R")&gt;=1,"R PRESENT","NO R"))</x:f>
      </x:c>
    </x:row>
    <x:row r="89" ht="42" customHeight="1">
      <x:c r="A89" s="81"/>
      <x:c r="B89" s="81"/>
      <x:c r="C89" s="81"/>
      <x:c r="D89" s="81"/>
      <x:c r="E89" s="81"/>
      <x:c r="F89" s="81"/>
      <x:c r="G89" s="81"/>
      <x:c r="H89" s="81"/>
      <x:c r="I89" s="155" t="str">
        <x:f>IF(A89="","",IF(COUNTIF(B89:H89,"A")+COUNTIF(B89:H89,"A/R")=1,"ONE A","CHECK A COUNT"))</x:f>
      </x:c>
      <x:c r="J89" s="155" t="str">
        <x:f>IF(A89="","",IF(COUNTIF(B89:H89,"R")+COUNTIF(B89:H89,"A/R")&gt;=1,"R PRESENT","NO R"))</x:f>
      </x:c>
    </x:row>
    <x:row r="90" ht="42" customHeight="1">
      <x:c r="A90" s="81"/>
      <x:c r="B90" s="81"/>
      <x:c r="C90" s="81"/>
      <x:c r="D90" s="81"/>
      <x:c r="E90" s="81"/>
      <x:c r="F90" s="81"/>
      <x:c r="G90" s="81"/>
      <x:c r="H90" s="81"/>
      <x:c r="I90" s="155" t="str">
        <x:f>IF(A90="","",IF(COUNTIF(B90:H90,"A")+COUNTIF(B90:H90,"A/R")=1,"ONE A","CHECK A COUNT"))</x:f>
      </x:c>
      <x:c r="J90" s="155" t="str">
        <x:f>IF(A90="","",IF(COUNTIF(B90:H90,"R")+COUNTIF(B90:H90,"A/R")&gt;=1,"R PRESENT","NO R"))</x:f>
      </x:c>
    </x:row>
    <x:row r="91" ht="42" customHeight="1">
      <x:c r="A91" s="81"/>
      <x:c r="B91" s="81"/>
      <x:c r="C91" s="81"/>
      <x:c r="D91" s="81"/>
      <x:c r="E91" s="81"/>
      <x:c r="F91" s="81"/>
      <x:c r="G91" s="81"/>
      <x:c r="H91" s="81"/>
      <x:c r="I91" s="155" t="str">
        <x:f>IF(A91="","",IF(COUNTIF(B91:H91,"A")+COUNTIF(B91:H91,"A/R")=1,"ONE A","CHECK A COUNT"))</x:f>
      </x:c>
      <x:c r="J91" s="155" t="str">
        <x:f>IF(A91="","",IF(COUNTIF(B91:H91,"R")+COUNTIF(B91:H91,"A/R")&gt;=1,"R PRESENT","NO R"))</x:f>
      </x:c>
    </x:row>
    <x:row r="92" ht="42" customHeight="1">
      <x:c r="A92" s="81"/>
      <x:c r="B92" s="81"/>
      <x:c r="C92" s="81"/>
      <x:c r="D92" s="81"/>
      <x:c r="E92" s="81"/>
      <x:c r="F92" s="81"/>
      <x:c r="G92" s="81"/>
      <x:c r="H92" s="81"/>
      <x:c r="I92" s="155" t="str">
        <x:f>IF(A92="","",IF(COUNTIF(B92:H92,"A")+COUNTIF(B92:H92,"A/R")=1,"ONE A","CHECK A COUNT"))</x:f>
      </x:c>
      <x:c r="J92" s="155" t="str">
        <x:f>IF(A92="","",IF(COUNTIF(B92:H92,"R")+COUNTIF(B92:H92,"A/R")&gt;=1,"R PRESENT","NO R"))</x:f>
      </x:c>
    </x:row>
    <x:row r="93" ht="42" customHeight="1">
      <x:c r="A93" s="81"/>
      <x:c r="B93" s="81"/>
      <x:c r="C93" s="81"/>
      <x:c r="D93" s="81"/>
      <x:c r="E93" s="81"/>
      <x:c r="F93" s="81"/>
      <x:c r="G93" s="81"/>
      <x:c r="H93" s="81"/>
      <x:c r="I93" s="155" t="str">
        <x:f>IF(A93="","",IF(COUNTIF(B93:H93,"A")+COUNTIF(B93:H93,"A/R")=1,"ONE A","CHECK A COUNT"))</x:f>
      </x:c>
      <x:c r="J93" s="155" t="str">
        <x:f>IF(A93="","",IF(COUNTIF(B93:H93,"R")+COUNTIF(B93:H93,"A/R")&gt;=1,"R PRESENT","NO R"))</x:f>
      </x:c>
    </x:row>
    <x:row r="94" ht="42" customHeight="1">
      <x:c r="A94" s="81"/>
      <x:c r="B94" s="81"/>
      <x:c r="C94" s="81"/>
      <x:c r="D94" s="81"/>
      <x:c r="E94" s="81"/>
      <x:c r="F94" s="81"/>
      <x:c r="G94" s="81"/>
      <x:c r="H94" s="81"/>
      <x:c r="I94" s="155" t="str">
        <x:f>IF(A94="","",IF(COUNTIF(B94:H94,"A")+COUNTIF(B94:H94,"A/R")=1,"ONE A","CHECK A COUNT"))</x:f>
      </x:c>
      <x:c r="J94" s="155" t="str">
        <x:f>IF(A94="","",IF(COUNTIF(B94:H94,"R")+COUNTIF(B94:H94,"A/R")&gt;=1,"R PRESENT","NO R"))</x:f>
      </x:c>
    </x:row>
    <x:row r="95" ht="42" customHeight="1">
      <x:c r="A95" s="81"/>
      <x:c r="B95" s="81"/>
      <x:c r="C95" s="81"/>
      <x:c r="D95" s="81"/>
      <x:c r="E95" s="81"/>
      <x:c r="F95" s="81"/>
      <x:c r="G95" s="81"/>
      <x:c r="H95" s="81"/>
      <x:c r="I95" s="155" t="str">
        <x:f>IF(A95="","",IF(COUNTIF(B95:H95,"A")+COUNTIF(B95:H95,"A/R")=1,"ONE A","CHECK A COUNT"))</x:f>
      </x:c>
      <x:c r="J95" s="155" t="str">
        <x:f>IF(A95="","",IF(COUNTIF(B95:H95,"R")+COUNTIF(B95:H95,"A/R")&gt;=1,"R PRESENT","NO R"))</x:f>
      </x:c>
    </x:row>
    <x:row r="96" ht="42" customHeight="1">
      <x:c r="A96" s="81"/>
      <x:c r="B96" s="81"/>
      <x:c r="C96" s="81"/>
      <x:c r="D96" s="81"/>
      <x:c r="E96" s="81"/>
      <x:c r="F96" s="81"/>
      <x:c r="G96" s="81"/>
      <x:c r="H96" s="81"/>
      <x:c r="I96" s="155" t="str">
        <x:f>IF(A96="","",IF(COUNTIF(B96:H96,"A")+COUNTIF(B96:H96,"A/R")=1,"ONE A","CHECK A COUNT"))</x:f>
      </x:c>
      <x:c r="J96" s="155" t="str">
        <x:f>IF(A96="","",IF(COUNTIF(B96:H96,"R")+COUNTIF(B96:H96,"A/R")&gt;=1,"R PRESENT","NO R"))</x:f>
      </x:c>
    </x:row>
    <x:row r="97" ht="42" customHeight="1">
      <x:c r="A97" s="81"/>
      <x:c r="B97" s="81"/>
      <x:c r="C97" s="81"/>
      <x:c r="D97" s="81"/>
      <x:c r="E97" s="81"/>
      <x:c r="F97" s="81"/>
      <x:c r="G97" s="81"/>
      <x:c r="H97" s="81"/>
      <x:c r="I97" s="155" t="str">
        <x:f>IF(A97="","",IF(COUNTIF(B97:H97,"A")+COUNTIF(B97:H97,"A/R")=1,"ONE A","CHECK A COUNT"))</x:f>
      </x:c>
      <x:c r="J97" s="155" t="str">
        <x:f>IF(A97="","",IF(COUNTIF(B97:H97,"R")+COUNTIF(B97:H97,"A/R")&gt;=1,"R PRESENT","NO R"))</x:f>
      </x:c>
    </x:row>
    <x:row r="98" ht="42" customHeight="1">
      <x:c r="A98" s="81"/>
      <x:c r="B98" s="81"/>
      <x:c r="C98" s="81"/>
      <x:c r="D98" s="81"/>
      <x:c r="E98" s="81"/>
      <x:c r="F98" s="81"/>
      <x:c r="G98" s="81"/>
      <x:c r="H98" s="81"/>
      <x:c r="I98" s="155" t="str">
        <x:f>IF(A98="","",IF(COUNTIF(B98:H98,"A")+COUNTIF(B98:H98,"A/R")=1,"ONE A","CHECK A COUNT"))</x:f>
      </x:c>
      <x:c r="J98" s="155" t="str">
        <x:f>IF(A98="","",IF(COUNTIF(B98:H98,"R")+COUNTIF(B98:H98,"A/R")&gt;=1,"R PRESENT","NO R"))</x:f>
      </x:c>
    </x:row>
    <x:row r="99" ht="42" customHeight="1">
      <x:c r="A99" s="81"/>
      <x:c r="B99" s="81"/>
      <x:c r="C99" s="81"/>
      <x:c r="D99" s="81"/>
      <x:c r="E99" s="81"/>
      <x:c r="F99" s="81"/>
      <x:c r="G99" s="81"/>
      <x:c r="H99" s="81"/>
      <x:c r="I99" s="155" t="str">
        <x:f>IF(A99="","",IF(COUNTIF(B99:H99,"A")+COUNTIF(B99:H99,"A/R")=1,"ONE A","CHECK A COUNT"))</x:f>
      </x:c>
      <x:c r="J99" s="155" t="str">
        <x:f>IF(A99="","",IF(COUNTIF(B99:H99,"R")+COUNTIF(B99:H99,"A/R")&gt;=1,"R PRESENT","NO R"))</x:f>
      </x:c>
    </x:row>
    <x:row r="100" ht="42" customHeight="1">
      <x:c r="A100" s="81"/>
      <x:c r="B100" s="81"/>
      <x:c r="C100" s="81"/>
      <x:c r="D100" s="81"/>
      <x:c r="E100" s="81"/>
      <x:c r="F100" s="81"/>
      <x:c r="G100" s="81"/>
      <x:c r="H100" s="81"/>
      <x:c r="I100" s="155" t="str">
        <x:f>IF(A100="","",IF(COUNTIF(B100:H100,"A")+COUNTIF(B100:H100,"A/R")=1,"ONE A","CHECK A COUNT"))</x:f>
      </x:c>
      <x:c r="J100" s="155" t="str">
        <x:f>IF(A100="","",IF(COUNTIF(B100:H100,"R")+COUNTIF(B100:H100,"A/R")&gt;=1,"R PRESENT","NO R"))</x:f>
      </x:c>
    </x:row>
    <x:row r="101" ht="42" customHeight="1">
      <x:c r="A101" s="81"/>
      <x:c r="B101" s="81"/>
      <x:c r="C101" s="81"/>
      <x:c r="D101" s="81"/>
      <x:c r="E101" s="81"/>
      <x:c r="F101" s="81"/>
      <x:c r="G101" s="81"/>
      <x:c r="H101" s="81"/>
      <x:c r="I101" s="155" t="str">
        <x:f>IF(A101="","",IF(COUNTIF(B101:H101,"A")+COUNTIF(B101:H101,"A/R")=1,"ONE A","CHECK A COUNT"))</x:f>
      </x:c>
      <x:c r="J101" s="155" t="str">
        <x:f>IF(A101="","",IF(COUNTIF(B101:H101,"R")+COUNTIF(B101:H101,"A/R")&gt;=1,"R PRESENT","NO R"))</x:f>
      </x:c>
    </x:row>
    <x:row r="102" ht="42" customHeight="1">
      <x:c r="A102" s="81"/>
      <x:c r="B102" s="81"/>
      <x:c r="C102" s="81"/>
      <x:c r="D102" s="81"/>
      <x:c r="E102" s="81"/>
      <x:c r="F102" s="81"/>
      <x:c r="G102" s="81"/>
      <x:c r="H102" s="81"/>
      <x:c r="I102" s="155" t="str">
        <x:f>IF(A102="","",IF(COUNTIF(B102:H102,"A")+COUNTIF(B102:H102,"A/R")=1,"ONE A","CHECK A COUNT"))</x:f>
      </x:c>
      <x:c r="J102" s="155" t="str">
        <x:f>IF(A102="","",IF(COUNTIF(B102:H102,"R")+COUNTIF(B102:H102,"A/R")&gt;=1,"R PRESENT","NO R"))</x:f>
      </x:c>
    </x:row>
    <x:row r="103" ht="42" customHeight="1">
      <x:c r="A103" s="81"/>
      <x:c r="B103" s="81"/>
      <x:c r="C103" s="81"/>
      <x:c r="D103" s="81"/>
      <x:c r="E103" s="81"/>
      <x:c r="F103" s="81"/>
      <x:c r="G103" s="81"/>
      <x:c r="H103" s="81"/>
      <x:c r="I103" s="155" t="str">
        <x:f>IF(A103="","",IF(COUNTIF(B103:H103,"A")+COUNTIF(B103:H103,"A/R")=1,"ONE A","CHECK A COUNT"))</x:f>
      </x:c>
      <x:c r="J103" s="155" t="str">
        <x:f>IF(A103="","",IF(COUNTIF(B103:H103,"R")+COUNTIF(B103:H103,"A/R")&gt;=1,"R PRESENT","NO R"))</x:f>
      </x:c>
    </x:row>
    <x:row r="104" ht="42" customHeight="1">
      <x:c r="A104" s="81"/>
      <x:c r="B104" s="81"/>
      <x:c r="C104" s="81"/>
      <x:c r="D104" s="81"/>
      <x:c r="E104" s="81"/>
      <x:c r="F104" s="81"/>
      <x:c r="G104" s="81"/>
      <x:c r="H104" s="81"/>
      <x:c r="I104" s="155" t="str">
        <x:f>IF(A104="","",IF(COUNTIF(B104:H104,"A")+COUNTIF(B104:H104,"A/R")=1,"ONE A","CHECK A COUNT"))</x:f>
      </x:c>
      <x:c r="J104" s="155" t="str">
        <x:f>IF(A104="","",IF(COUNTIF(B104:H104,"R")+COUNTIF(B104:H104,"A/R")&gt;=1,"R PRESENT","NO R"))</x:f>
      </x:c>
    </x:row>
    <x:row r="105" ht="42" customHeight="1">
      <x:c r="A105" s="81"/>
      <x:c r="B105" s="81"/>
      <x:c r="C105" s="81"/>
      <x:c r="D105" s="81"/>
      <x:c r="E105" s="81"/>
      <x:c r="F105" s="81"/>
      <x:c r="G105" s="81"/>
      <x:c r="H105" s="81"/>
      <x:c r="I105" s="155" t="str">
        <x:f>IF(A105="","",IF(COUNTIF(B105:H105,"A")+COUNTIF(B105:H105,"A/R")=1,"ONE A","CHECK A COUNT"))</x:f>
      </x:c>
      <x:c r="J105" s="155" t="str">
        <x:f>IF(A105="","",IF(COUNTIF(B105:H105,"R")+COUNTIF(B105:H105,"A/R")&gt;=1,"R PRESENT","NO R"))</x:f>
      </x:c>
    </x:row>
    <x:row r="106" ht="42" customHeight="1">
      <x:c r="A106" s="81"/>
      <x:c r="B106" s="81"/>
      <x:c r="C106" s="81"/>
      <x:c r="D106" s="81"/>
      <x:c r="E106" s="81"/>
      <x:c r="F106" s="81"/>
      <x:c r="G106" s="81"/>
      <x:c r="H106" s="81"/>
      <x:c r="I106" s="155" t="str">
        <x:f>IF(A106="","",IF(COUNTIF(B106:H106,"A")+COUNTIF(B106:H106,"A/R")=1,"ONE A","CHECK A COUNT"))</x:f>
      </x:c>
      <x:c r="J106" s="155" t="str">
        <x:f>IF(A106="","",IF(COUNTIF(B106:H106,"R")+COUNTIF(B106:H106,"A/R")&gt;=1,"R PRESENT","NO R"))</x:f>
      </x:c>
    </x:row>
    <x:row r="107" ht="42" customHeight="1">
      <x:c r="A107" s="81"/>
      <x:c r="B107" s="81"/>
      <x:c r="C107" s="81"/>
      <x:c r="D107" s="81"/>
      <x:c r="E107" s="81"/>
      <x:c r="F107" s="81"/>
      <x:c r="G107" s="81"/>
      <x:c r="H107" s="81"/>
      <x:c r="I107" s="155" t="str">
        <x:f>IF(A107="","",IF(COUNTIF(B107:H107,"A")+COUNTIF(B107:H107,"A/R")=1,"ONE A","CHECK A COUNT"))</x:f>
      </x:c>
      <x:c r="J107" s="155" t="str">
        <x:f>IF(A107="","",IF(COUNTIF(B107:H107,"R")+COUNTIF(B107:H107,"A/R")&gt;=1,"R PRESENT","NO R"))</x:f>
      </x:c>
    </x:row>
    <x:row r="108" ht="42" customHeight="1">
      <x:c r="A108" s="81"/>
      <x:c r="B108" s="81"/>
      <x:c r="C108" s="81"/>
      <x:c r="D108" s="81"/>
      <x:c r="E108" s="81"/>
      <x:c r="F108" s="81"/>
      <x:c r="G108" s="81"/>
      <x:c r="H108" s="81"/>
      <x:c r="I108" s="155" t="str">
        <x:f>IF(A108="","",IF(COUNTIF(B108:H108,"A")+COUNTIF(B108:H108,"A/R")=1,"ONE A","CHECK A COUNT"))</x:f>
      </x:c>
      <x:c r="J108" s="155" t="str">
        <x:f>IF(A108="","",IF(COUNTIF(B108:H108,"R")+COUNTIF(B108:H108,"A/R")&gt;=1,"R PRESENT","NO R"))</x:f>
      </x:c>
    </x:row>
    <x:row r="109" ht="42" customHeight="1">
      <x:c r="A109" s="81"/>
      <x:c r="B109" s="81"/>
      <x:c r="C109" s="81"/>
      <x:c r="D109" s="81"/>
      <x:c r="E109" s="81"/>
      <x:c r="F109" s="81"/>
      <x:c r="G109" s="81"/>
      <x:c r="H109" s="81"/>
      <x:c r="I109" s="155" t="str">
        <x:f>IF(A109="","",IF(COUNTIF(B109:H109,"A")+COUNTIF(B109:H109,"A/R")=1,"ONE A","CHECK A COUNT"))</x:f>
      </x:c>
      <x:c r="J109" s="155" t="str">
        <x:f>IF(A109="","",IF(COUNTIF(B109:H109,"R")+COUNTIF(B109:H109,"A/R")&gt;=1,"R PRESENT","NO R"))</x:f>
      </x:c>
    </x:row>
    <x:row r="110" ht="21" customHeight="1">
      <x:c r="A110" s="15"/>
      <x:c r="B110" s="15"/>
      <x:c r="C110" s="15"/>
      <x:c r="D110" s="15"/>
      <x:c r="E110" s="15"/>
      <x:c r="F110" s="15"/>
      <x:c r="G110" s="15"/>
      <x:c r="H110" s="15"/>
      <x:c r="I110" s="15"/>
      <x:c r="J110" s="15"/>
    </x:row>
    <x:row r="111" ht="21" customHeight="1">
      <x:c r="A111" s="15"/>
      <x:c r="B111" s="15"/>
      <x:c r="C111" s="15"/>
      <x:c r="D111" s="15"/>
      <x:c r="E111" s="15"/>
      <x:c r="F111" s="15"/>
      <x:c r="G111" s="15"/>
      <x:c r="H111" s="15"/>
      <x:c r="I111" s="15"/>
      <x:c r="J111" s="15"/>
    </x:row>
    <x:row r="112" ht="21" customHeight="1">
      <x:c r="A112" s="15"/>
      <x:c r="B112" s="15"/>
      <x:c r="C112" s="15"/>
      <x:c r="D112" s="15"/>
      <x:c r="E112" s="15"/>
      <x:c r="F112" s="15"/>
      <x:c r="G112" s="15"/>
      <x:c r="H112" s="15"/>
      <x:c r="I112" s="15"/>
      <x:c r="J112" s="15"/>
    </x:row>
    <x:row r="113" ht="21" customHeight="1">
      <x:c r="A113" s="15"/>
      <x:c r="B113" s="15"/>
      <x:c r="C113" s="15"/>
      <x:c r="D113" s="15"/>
      <x:c r="E113" s="15"/>
      <x:c r="F113" s="15"/>
      <x:c r="G113" s="15"/>
      <x:c r="H113" s="15"/>
      <x:c r="I113" s="15"/>
      <x:c r="J113" s="15"/>
    </x:row>
  </x:sheetData>
  <x:mergeCells>
    <x:mergeCell ref="A1:J3"/>
    <x:mergeCell ref="A4:J4"/>
    <x:mergeCell ref="A5:E5"/>
    <x:mergeCell ref="F5:J5"/>
    <x:mergeCell ref="A6:J6"/>
    <x:mergeCell ref="A7:J7"/>
  </x:mergeCells>
  <x:conditionalFormatting sqref="A10:J109">
    <x:cfRule type="expression" dxfId="5" priority="1">
      <x:formula>AND($A10&lt;&gt;"",OR($I10&lt;&gt;"ONE A",$J10&lt;&gt;"R PRESENT"))</x:formula>
    </x:cfRule>
  </x:conditionalFormatting>
  <x:dataValidations count="1">
    <x:dataValidation type="list" errorStyle="stop" allowBlank="1" showErrorMessage="1" errorTitle="Choose a listed value" error="Use the drop-down list or leave the entry blank." sqref="B10:H109">
      <x:formula1>"A,R,C,I,A/R,-"</x:formula1>
    </x:dataValidation>
  </x:dataValidations>
  <x:pageMargins left="0.7" right="0.7" top="0.75" bottom="0.75" header="0.3" footer="0.3"/>
  <x:tableParts count="1">
    <x:tablePart xmlns:r="http://schemas.openxmlformats.org/officeDocument/2006/relationships" r:id="Rbab1a861a43b4329"/>
  </x:tableParts>
</x:worksheet>
</file>

<file path=xl/worksheets/sheet33.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13" hidden="0" customWidth="1"/>
    <x:col min="8" max="8" width="13" hidden="0" customWidth="1"/>
  </x:cols>
  <x:sheetData>
    <x:row r="1" ht="21" customHeight="1">
      <x:c r="A1" s="21" t="str">
        <x:v>B12 | Quality and acceptance plan</x:v>
      </x:c>
      <x:c r="B1" s="21"/>
      <x:c r="C1" s="21"/>
      <x:c r="D1" s="21"/>
      <x:c r="E1" s="21"/>
      <x:c r="F1" s="21"/>
      <x:c r="G1" s="21"/>
      <x:c r="H1" s="21"/>
    </x:row>
    <x:row r="2" ht="21" customHeight="1">
      <x:c r="A2" s="21"/>
      <x:c r="B2" s="21"/>
      <x:c r="C2" s="21"/>
      <x:c r="D2" s="21"/>
      <x:c r="E2" s="21"/>
      <x:c r="F2" s="21"/>
      <x:c r="G2" s="21"/>
      <x:c r="H2" s="21"/>
    </x:row>
    <x:row r="3" ht="21" customHeight="1">
      <x:c r="A3" s="21"/>
      <x:c r="B3" s="21"/>
      <x:c r="C3" s="21"/>
      <x:c r="D3" s="21"/>
      <x:c r="E3" s="21"/>
      <x:c r="F3" s="21"/>
      <x:c r="G3" s="21"/>
      <x:c r="H3" s="21"/>
    </x:row>
    <x:row r="4" ht="30" customHeight="1">
      <x:c r="A4" s="28" t="str">
        <x:v>Plan the tests and decisions that demonstrate fitness for purpose.</x:v>
      </x:c>
      <x:c r="B4" s="28"/>
      <x:c r="C4" s="28"/>
      <x:c r="D4" s="28"/>
      <x:c r="E4" s="28"/>
      <x:c r="F4" s="28"/>
      <x:c r="G4" s="28"/>
      <x:c r="H4" s="28"/>
    </x:row>
    <x:row r="5" ht="21" customHeight="1">
      <x:c r="A5" s="35" t="str">
        <x:v>02 | PROJECT PLANNING</x:v>
      </x:c>
      <x:c r="B5" s="35"/>
      <x:c r="C5" s="35"/>
      <x:c r="D5" s="35"/>
      <x:c r="E5" s="41" t="str">
        <x:f>IFERROR(HYPERLINK("#'04 Tool Index'!A1","OPEN TOOL INDEX"),"OPEN TOOL INDEX")</x:f>
        <x:v>OPEN TOOL INDEX</x:v>
      </x:c>
      <x:c r="F5" s="41"/>
      <x:c r="G5" s="41"/>
      <x:c r="H5" s="41"/>
    </x:row>
    <x:row r="6" ht="30" customHeight="1">
      <x:c r="A6" s="46" t="str">
        <x:v>BLUE text / pale-blue cells: enter your evidence. BLACK text / pale-teal cells: calculated. Blank is not zero or approval.</x:v>
      </x:c>
      <x:c r="B6" s="46"/>
      <x:c r="C6" s="46"/>
      <x:c r="D6" s="46"/>
      <x:c r="E6" s="46"/>
      <x:c r="F6" s="46"/>
      <x:c r="G6" s="46"/>
      <x:c r="H6" s="46"/>
    </x:row>
    <x:row r="7" ht="26" customHeight="1">
      <x:c r="A7" s="52" t="str">
        <x:v>Developed from S04 PID quality and S05 output quality fields.</x:v>
      </x:c>
      <x:c r="B7" s="52"/>
      <x:c r="C7" s="52"/>
      <x:c r="D7" s="52"/>
      <x:c r="E7" s="52"/>
      <x:c r="F7" s="52"/>
      <x:c r="G7" s="52"/>
      <x:c r="H7" s="52"/>
    </x:row>
    <x:row r="8" ht="21" customHeight="1">
      <x:c r="A8" s="15"/>
      <x:c r="B8" s="15"/>
      <x:c r="C8" s="15"/>
      <x:c r="D8" s="15"/>
      <x:c r="E8" s="15"/>
      <x:c r="F8" s="15"/>
      <x:c r="G8" s="15"/>
      <x:c r="H8" s="15"/>
    </x:row>
    <x:row r="9" ht="40" customHeight="1">
      <x:c r="A9" s="76" t="str">
        <x:v>Test / output</x:v>
      </x:c>
      <x:c r="B9" s="76" t="str">
        <x:v>Criterion</x:v>
      </x:c>
      <x:c r="C9" s="76" t="str">
        <x:v>Method</x:v>
      </x:c>
      <x:c r="D9" s="76" t="str">
        <x:v>Reviewer</x:v>
      </x:c>
      <x:c r="E9" s="76" t="str">
        <x:v>Required by</x:v>
      </x:c>
      <x:c r="F9" s="76" t="str">
        <x:v>Acceptance / evidence</x:v>
      </x:c>
      <x:c r="G9" s="15"/>
      <x:c r="H9" s="15"/>
    </x:row>
    <x:row r="10" ht="42" customHeight="1">
      <x:c r="A10" s="81"/>
      <x:c r="B10" s="81"/>
      <x:c r="C10" s="81"/>
      <x:c r="D10" s="81"/>
      <x:c r="E10" s="81"/>
      <x:c r="F10" s="81"/>
      <x:c r="G10" s="15"/>
      <x:c r="H10" s="15"/>
    </x:row>
    <x:row r="11" ht="42" customHeight="1">
      <x:c r="A11" s="81"/>
      <x:c r="B11" s="81"/>
      <x:c r="C11" s="81"/>
      <x:c r="D11" s="81"/>
      <x:c r="E11" s="81"/>
      <x:c r="F11" s="81"/>
      <x:c r="G11" s="15"/>
      <x:c r="H11" s="15"/>
    </x:row>
    <x:row r="12" ht="42" customHeight="1">
      <x:c r="A12" s="81"/>
      <x:c r="B12" s="81"/>
      <x:c r="C12" s="81"/>
      <x:c r="D12" s="81"/>
      <x:c r="E12" s="81"/>
      <x:c r="F12" s="81"/>
      <x:c r="G12" s="15"/>
      <x:c r="H12" s="15"/>
    </x:row>
    <x:row r="13" ht="42" customHeight="1">
      <x:c r="A13" s="81"/>
      <x:c r="B13" s="81"/>
      <x:c r="C13" s="81"/>
      <x:c r="D13" s="81"/>
      <x:c r="E13" s="81"/>
      <x:c r="F13" s="81"/>
      <x:c r="G13" s="15"/>
      <x:c r="H13" s="15"/>
    </x:row>
    <x:row r="14" ht="42" customHeight="1">
      <x:c r="A14" s="81"/>
      <x:c r="B14" s="81"/>
      <x:c r="C14" s="81"/>
      <x:c r="D14" s="81"/>
      <x:c r="E14" s="81"/>
      <x:c r="F14" s="81"/>
      <x:c r="G14" s="15"/>
      <x:c r="H14" s="15"/>
    </x:row>
    <x:row r="15" ht="42" customHeight="1">
      <x:c r="A15" s="81"/>
      <x:c r="B15" s="81"/>
      <x:c r="C15" s="81"/>
      <x:c r="D15" s="81"/>
      <x:c r="E15" s="81"/>
      <x:c r="F15" s="81"/>
      <x:c r="G15" s="15"/>
      <x:c r="H15" s="15"/>
    </x:row>
    <x:row r="16" ht="42" customHeight="1">
      <x:c r="A16" s="81"/>
      <x:c r="B16" s="81"/>
      <x:c r="C16" s="81"/>
      <x:c r="D16" s="81"/>
      <x:c r="E16" s="81"/>
      <x:c r="F16" s="81"/>
      <x:c r="G16" s="15"/>
      <x:c r="H16" s="15"/>
    </x:row>
    <x:row r="17" ht="42" customHeight="1">
      <x:c r="A17" s="81"/>
      <x:c r="B17" s="81"/>
      <x:c r="C17" s="81"/>
      <x:c r="D17" s="81"/>
      <x:c r="E17" s="81"/>
      <x:c r="F17" s="81"/>
      <x:c r="G17" s="15"/>
      <x:c r="H17" s="15"/>
    </x:row>
    <x:row r="18" ht="42" customHeight="1">
      <x:c r="A18" s="81"/>
      <x:c r="B18" s="81"/>
      <x:c r="C18" s="81"/>
      <x:c r="D18" s="81"/>
      <x:c r="E18" s="81"/>
      <x:c r="F18" s="81"/>
      <x:c r="G18" s="15"/>
      <x:c r="H18" s="15"/>
    </x:row>
    <x:row r="19" ht="42" customHeight="1">
      <x:c r="A19" s="81"/>
      <x:c r="B19" s="81"/>
      <x:c r="C19" s="81"/>
      <x:c r="D19" s="81"/>
      <x:c r="E19" s="81"/>
      <x:c r="F19" s="81"/>
      <x:c r="G19" s="15"/>
      <x:c r="H19" s="15"/>
    </x:row>
    <x:row r="20" ht="42" customHeight="1">
      <x:c r="A20" s="81"/>
      <x:c r="B20" s="81"/>
      <x:c r="C20" s="81"/>
      <x:c r="D20" s="81"/>
      <x:c r="E20" s="81"/>
      <x:c r="F20" s="81"/>
      <x:c r="G20" s="15"/>
      <x:c r="H20" s="15"/>
    </x:row>
    <x:row r="21" ht="42" customHeight="1">
      <x:c r="A21" s="81"/>
      <x:c r="B21" s="81"/>
      <x:c r="C21" s="81"/>
      <x:c r="D21" s="81"/>
      <x:c r="E21" s="81"/>
      <x:c r="F21" s="81"/>
      <x:c r="G21" s="15"/>
      <x:c r="H21" s="15"/>
    </x:row>
    <x:row r="22" ht="42" customHeight="1">
      <x:c r="A22" s="81"/>
      <x:c r="B22" s="81"/>
      <x:c r="C22" s="81"/>
      <x:c r="D22" s="81"/>
      <x:c r="E22" s="81"/>
      <x:c r="F22" s="81"/>
      <x:c r="G22" s="15"/>
      <x:c r="H22" s="15"/>
    </x:row>
    <x:row r="23" ht="42" customHeight="1">
      <x:c r="A23" s="81"/>
      <x:c r="B23" s="81"/>
      <x:c r="C23" s="81"/>
      <x:c r="D23" s="81"/>
      <x:c r="E23" s="81"/>
      <x:c r="F23" s="81"/>
      <x:c r="G23" s="15"/>
      <x:c r="H23" s="15"/>
    </x:row>
    <x:row r="24" ht="42" customHeight="1">
      <x:c r="A24" s="81"/>
      <x:c r="B24" s="81"/>
      <x:c r="C24" s="81"/>
      <x:c r="D24" s="81"/>
      <x:c r="E24" s="81"/>
      <x:c r="F24" s="81"/>
      <x:c r="G24" s="15"/>
      <x:c r="H24" s="15"/>
    </x:row>
    <x:row r="25" ht="42" customHeight="1">
      <x:c r="A25" s="81"/>
      <x:c r="B25" s="81"/>
      <x:c r="C25" s="81"/>
      <x:c r="D25" s="81"/>
      <x:c r="E25" s="81"/>
      <x:c r="F25" s="81"/>
      <x:c r="G25" s="15"/>
      <x:c r="H25" s="15"/>
    </x:row>
    <x:row r="26" ht="42" customHeight="1">
      <x:c r="A26" s="81"/>
      <x:c r="B26" s="81"/>
      <x:c r="C26" s="81"/>
      <x:c r="D26" s="81"/>
      <x:c r="E26" s="81"/>
      <x:c r="F26" s="81"/>
      <x:c r="G26" s="15"/>
      <x:c r="H26" s="15"/>
    </x:row>
    <x:row r="27" ht="42" customHeight="1">
      <x:c r="A27" s="81"/>
      <x:c r="B27" s="81"/>
      <x:c r="C27" s="81"/>
      <x:c r="D27" s="81"/>
      <x:c r="E27" s="81"/>
      <x:c r="F27" s="81"/>
      <x:c r="G27" s="15"/>
      <x:c r="H27" s="15"/>
    </x:row>
    <x:row r="28" ht="42" customHeight="1">
      <x:c r="A28" s="81"/>
      <x:c r="B28" s="81"/>
      <x:c r="C28" s="81"/>
      <x:c r="D28" s="81"/>
      <x:c r="E28" s="81"/>
      <x:c r="F28" s="81"/>
      <x:c r="G28" s="15"/>
      <x:c r="H28" s="15"/>
    </x:row>
    <x:row r="29" ht="42" customHeight="1">
      <x:c r="A29" s="81"/>
      <x:c r="B29" s="81"/>
      <x:c r="C29" s="81"/>
      <x:c r="D29" s="81"/>
      <x:c r="E29" s="81"/>
      <x:c r="F29" s="81"/>
      <x:c r="G29" s="15"/>
      <x:c r="H29" s="15"/>
    </x:row>
    <x:row r="30" ht="42" customHeight="1">
      <x:c r="A30" s="81"/>
      <x:c r="B30" s="81"/>
      <x:c r="C30" s="81"/>
      <x:c r="D30" s="81"/>
      <x:c r="E30" s="81"/>
      <x:c r="F30" s="81"/>
      <x:c r="G30" s="15"/>
      <x:c r="H30" s="15"/>
    </x:row>
    <x:row r="31" ht="42" customHeight="1">
      <x:c r="A31" s="81"/>
      <x:c r="B31" s="81"/>
      <x:c r="C31" s="81"/>
      <x:c r="D31" s="81"/>
      <x:c r="E31" s="81"/>
      <x:c r="F31" s="81"/>
      <x:c r="G31" s="15"/>
      <x:c r="H31" s="15"/>
    </x:row>
    <x:row r="32" ht="42" customHeight="1">
      <x:c r="A32" s="81"/>
      <x:c r="B32" s="81"/>
      <x:c r="C32" s="81"/>
      <x:c r="D32" s="81"/>
      <x:c r="E32" s="81"/>
      <x:c r="F32" s="81"/>
      <x:c r="G32" s="15"/>
      <x:c r="H32" s="15"/>
    </x:row>
    <x:row r="33" ht="42" customHeight="1">
      <x:c r="A33" s="81"/>
      <x:c r="B33" s="81"/>
      <x:c r="C33" s="81"/>
      <x:c r="D33" s="81"/>
      <x:c r="E33" s="81"/>
      <x:c r="F33" s="81"/>
      <x:c r="G33" s="15"/>
      <x:c r="H33" s="15"/>
    </x:row>
    <x:row r="34" ht="42" customHeight="1">
      <x:c r="A34" s="81"/>
      <x:c r="B34" s="81"/>
      <x:c r="C34" s="81"/>
      <x:c r="D34" s="81"/>
      <x:c r="E34" s="81"/>
      <x:c r="F34" s="81"/>
      <x:c r="G34" s="15"/>
      <x:c r="H34" s="15"/>
    </x:row>
    <x:row r="35" ht="42" customHeight="1">
      <x:c r="A35" s="81"/>
      <x:c r="B35" s="81"/>
      <x:c r="C35" s="81"/>
      <x:c r="D35" s="81"/>
      <x:c r="E35" s="81"/>
      <x:c r="F35" s="81"/>
      <x:c r="G35" s="15"/>
      <x:c r="H35" s="15"/>
    </x:row>
    <x:row r="36" ht="42" customHeight="1">
      <x:c r="A36" s="81"/>
      <x:c r="B36" s="81"/>
      <x:c r="C36" s="81"/>
      <x:c r="D36" s="81"/>
      <x:c r="E36" s="81"/>
      <x:c r="F36" s="81"/>
      <x:c r="G36" s="15"/>
      <x:c r="H36" s="15"/>
    </x:row>
    <x:row r="37" ht="42" customHeight="1">
      <x:c r="A37" s="81"/>
      <x:c r="B37" s="81"/>
      <x:c r="C37" s="81"/>
      <x:c r="D37" s="81"/>
      <x:c r="E37" s="81"/>
      <x:c r="F37" s="81"/>
      <x:c r="G37" s="15"/>
      <x:c r="H37" s="15"/>
    </x:row>
    <x:row r="38" ht="42" customHeight="1">
      <x:c r="A38" s="81"/>
      <x:c r="B38" s="81"/>
      <x:c r="C38" s="81"/>
      <x:c r="D38" s="81"/>
      <x:c r="E38" s="81"/>
      <x:c r="F38" s="81"/>
      <x:c r="G38" s="15"/>
      <x:c r="H38" s="15"/>
    </x:row>
    <x:row r="39" ht="42" customHeight="1">
      <x:c r="A39" s="81"/>
      <x:c r="B39" s="81"/>
      <x:c r="C39" s="81"/>
      <x:c r="D39" s="81"/>
      <x:c r="E39" s="81"/>
      <x:c r="F39" s="81"/>
      <x:c r="G39" s="15"/>
      <x:c r="H39" s="15"/>
    </x:row>
    <x:row r="40" ht="21" customHeight="1">
      <x:c r="A40" s="15"/>
      <x:c r="B40" s="15"/>
      <x:c r="C40" s="15"/>
      <x:c r="D40" s="15"/>
      <x:c r="E40" s="15"/>
      <x:c r="F40" s="15"/>
      <x:c r="G40" s="15"/>
      <x:c r="H40" s="15"/>
    </x:row>
    <x:row r="41" ht="21" customHeight="1">
      <x:c r="A41" s="15"/>
      <x:c r="B41" s="15"/>
      <x:c r="C41" s="15"/>
      <x:c r="D41" s="15"/>
      <x:c r="E41" s="15"/>
      <x:c r="F41" s="15"/>
      <x:c r="G41" s="15"/>
      <x:c r="H41" s="15"/>
    </x:row>
    <x:row r="42" ht="21" customHeight="1">
      <x:c r="A42" s="70" t="str">
        <x:v>USE THE RECORD | What must pass before this is safe to use? Who can judge the result? Is time for rework actually in the schedule? Passing most tests is not enough when a critical test fails. Do not lower acceptance criteria simply to report completion. Any proposed change requires the appropriate owner and documented reasoning.</x:v>
      </x:c>
      <x:c r="B42" s="70"/>
      <x:c r="C42" s="70"/>
      <x:c r="D42" s="70"/>
      <x:c r="E42" s="70"/>
      <x:c r="F42" s="70"/>
      <x:c r="G42" s="70"/>
      <x:c r="H42" s="70"/>
    </x:row>
    <x:row r="43" ht="21" customHeight="1">
      <x:c r="A43" s="70"/>
      <x:c r="B43" s="70"/>
      <x:c r="C43" s="70"/>
      <x:c r="D43" s="70"/>
      <x:c r="E43" s="70"/>
      <x:c r="F43" s="70"/>
      <x:c r="G43" s="70"/>
      <x:c r="H43" s="70"/>
    </x:row>
    <x:row r="44">
      <x:c r="A44" s="70"/>
      <x:c r="B44" s="70"/>
      <x:c r="C44" s="70"/>
      <x:c r="D44" s="70"/>
      <x:c r="E44" s="70"/>
      <x:c r="F44" s="70"/>
      <x:c r="G44" s="70"/>
      <x:c r="H44" s="70"/>
    </x:row>
  </x:sheetData>
  <x:mergeCells>
    <x:mergeCell ref="A1:H3"/>
    <x:mergeCell ref="A4:H4"/>
    <x:mergeCell ref="A5:D5"/>
    <x:mergeCell ref="E5:H5"/>
    <x:mergeCell ref="A6:H6"/>
    <x:mergeCell ref="A7:H7"/>
    <x:mergeCell ref="A42:H44"/>
  </x:mergeCells>
  <x:pageMargins left="0.7" right="0.7" top="0.75" bottom="0.75" header="0.3" footer="0.3"/>
  <x:tableParts count="1">
    <x:tablePart xmlns:r="http://schemas.openxmlformats.org/officeDocument/2006/relationships" r:id="R5a6e38b70e2c45e0"/>
  </x:tableParts>
</x:worksheet>
</file>

<file path=xl/worksheets/sheet34.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13" hidden="0" customWidth="1"/>
    <x:col min="8" max="8" width="13" hidden="0" customWidth="1"/>
  </x:cols>
  <x:sheetData>
    <x:row r="1" ht="21" customHeight="1">
      <x:c r="A1" s="21" t="str">
        <x:v>B13 | Requirements-to-acceptance traceability</x:v>
      </x:c>
      <x:c r="B1" s="21"/>
      <x:c r="C1" s="21"/>
      <x:c r="D1" s="21"/>
      <x:c r="E1" s="21"/>
      <x:c r="F1" s="21"/>
      <x:c r="G1" s="21"/>
      <x:c r="H1" s="21"/>
    </x:row>
    <x:row r="2" ht="21" customHeight="1">
      <x:c r="A2" s="21"/>
      <x:c r="B2" s="21"/>
      <x:c r="C2" s="21"/>
      <x:c r="D2" s="21"/>
      <x:c r="E2" s="21"/>
      <x:c r="F2" s="21"/>
      <x:c r="G2" s="21"/>
      <x:c r="H2" s="21"/>
    </x:row>
    <x:row r="3" ht="21" customHeight="1">
      <x:c r="A3" s="21"/>
      <x:c r="B3" s="21"/>
      <x:c r="C3" s="21"/>
      <x:c r="D3" s="21"/>
      <x:c r="E3" s="21"/>
      <x:c r="F3" s="21"/>
      <x:c r="G3" s="21"/>
      <x:c r="H3" s="21"/>
    </x:row>
    <x:row r="4" ht="30" customHeight="1">
      <x:c r="A4" s="28" t="str">
        <x:v>Trace each requirement through design, delivery, testing and acceptance.</x:v>
      </x:c>
      <x:c r="B4" s="28"/>
      <x:c r="C4" s="28"/>
      <x:c r="D4" s="28"/>
      <x:c r="E4" s="28"/>
      <x:c r="F4" s="28"/>
      <x:c r="G4" s="28"/>
      <x:c r="H4" s="28"/>
    </x:row>
    <x:row r="5" ht="21" customHeight="1">
      <x:c r="A5" s="35" t="str">
        <x:v>02 | PROJECT PLANNING</x:v>
      </x:c>
      <x:c r="B5" s="35"/>
      <x:c r="C5" s="35"/>
      <x:c r="D5" s="35"/>
      <x:c r="E5" s="41" t="str">
        <x:f>IFERROR(HYPERLINK("#'04 Tool Index'!A1","OPEN TOOL INDEX"),"OPEN TOOL INDEX")</x:f>
        <x:v>OPEN TOOL INDEX</x:v>
      </x:c>
      <x:c r="F5" s="41"/>
      <x:c r="G5" s="41"/>
      <x:c r="H5" s="41"/>
    </x:row>
    <x:row r="6" ht="30" customHeight="1">
      <x:c r="A6" s="46" t="str">
        <x:v>BLUE text / pale-blue cells: enter your evidence. BLACK text / pale-teal cells: calculated. Blank is not zero or approval.</x:v>
      </x:c>
      <x:c r="B6" s="46"/>
      <x:c r="C6" s="46"/>
      <x:c r="D6" s="46"/>
      <x:c r="E6" s="46"/>
      <x:c r="F6" s="46"/>
      <x:c r="G6" s="46"/>
      <x:c r="H6" s="46"/>
    </x:row>
    <x:row r="7" ht="26" customHeight="1">
      <x:c r="A7" s="52" t="str">
        <x:v>HR Delivery development</x:v>
      </x:c>
      <x:c r="B7" s="52"/>
      <x:c r="C7" s="52"/>
      <x:c r="D7" s="52"/>
      <x:c r="E7" s="52"/>
      <x:c r="F7" s="52"/>
      <x:c r="G7" s="52"/>
      <x:c r="H7" s="52"/>
    </x:row>
    <x:row r="8" ht="21" customHeight="1">
      <x:c r="A8" s="15"/>
      <x:c r="B8" s="15"/>
      <x:c r="C8" s="15"/>
      <x:c r="D8" s="15"/>
      <x:c r="E8" s="15"/>
      <x:c r="F8" s="15"/>
      <x:c r="G8" s="15"/>
      <x:c r="H8" s="15"/>
    </x:row>
    <x:row r="9" ht="40" customHeight="1">
      <x:c r="A9" s="76" t="str">
        <x:v>Requirement</x:v>
      </x:c>
      <x:c r="B9" s="76" t="str">
        <x:v>Source / priority</x:v>
      </x:c>
      <x:c r="C9" s="76" t="str">
        <x:v>Output</x:v>
      </x:c>
      <x:c r="D9" s="76" t="str">
        <x:v>Acceptance criterion</x:v>
      </x:c>
      <x:c r="E9" s="76" t="str">
        <x:v>Test / evidence</x:v>
      </x:c>
      <x:c r="F9" s="76" t="str">
        <x:v>Status / accepter</x:v>
      </x:c>
      <x:c r="G9" s="15"/>
      <x:c r="H9" s="15"/>
    </x:row>
    <x:row r="10" ht="42" customHeight="1">
      <x:c r="A10" s="81"/>
      <x:c r="B10" s="81"/>
      <x:c r="C10" s="81"/>
      <x:c r="D10" s="81"/>
      <x:c r="E10" s="81"/>
      <x:c r="F10" s="81"/>
      <x:c r="G10" s="15"/>
      <x:c r="H10" s="15"/>
    </x:row>
    <x:row r="11" ht="42" customHeight="1">
      <x:c r="A11" s="81"/>
      <x:c r="B11" s="81"/>
      <x:c r="C11" s="81"/>
      <x:c r="D11" s="81"/>
      <x:c r="E11" s="81"/>
      <x:c r="F11" s="81"/>
      <x:c r="G11" s="15"/>
      <x:c r="H11" s="15"/>
    </x:row>
    <x:row r="12" ht="42" customHeight="1">
      <x:c r="A12" s="81"/>
      <x:c r="B12" s="81"/>
      <x:c r="C12" s="81"/>
      <x:c r="D12" s="81"/>
      <x:c r="E12" s="81"/>
      <x:c r="F12" s="81"/>
      <x:c r="G12" s="15"/>
      <x:c r="H12" s="15"/>
    </x:row>
    <x:row r="13" ht="42" customHeight="1">
      <x:c r="A13" s="81"/>
      <x:c r="B13" s="81"/>
      <x:c r="C13" s="81"/>
      <x:c r="D13" s="81"/>
      <x:c r="E13" s="81"/>
      <x:c r="F13" s="81"/>
      <x:c r="G13" s="15"/>
      <x:c r="H13" s="15"/>
    </x:row>
    <x:row r="14" ht="42" customHeight="1">
      <x:c r="A14" s="81"/>
      <x:c r="B14" s="81"/>
      <x:c r="C14" s="81"/>
      <x:c r="D14" s="81"/>
      <x:c r="E14" s="81"/>
      <x:c r="F14" s="81"/>
      <x:c r="G14" s="15"/>
      <x:c r="H14" s="15"/>
    </x:row>
    <x:row r="15" ht="42" customHeight="1">
      <x:c r="A15" s="81"/>
      <x:c r="B15" s="81"/>
      <x:c r="C15" s="81"/>
      <x:c r="D15" s="81"/>
      <x:c r="E15" s="81"/>
      <x:c r="F15" s="81"/>
      <x:c r="G15" s="15"/>
      <x:c r="H15" s="15"/>
    </x:row>
    <x:row r="16" ht="42" customHeight="1">
      <x:c r="A16" s="81"/>
      <x:c r="B16" s="81"/>
      <x:c r="C16" s="81"/>
      <x:c r="D16" s="81"/>
      <x:c r="E16" s="81"/>
      <x:c r="F16" s="81"/>
      <x:c r="G16" s="15"/>
      <x:c r="H16" s="15"/>
    </x:row>
    <x:row r="17" ht="42" customHeight="1">
      <x:c r="A17" s="81"/>
      <x:c r="B17" s="81"/>
      <x:c r="C17" s="81"/>
      <x:c r="D17" s="81"/>
      <x:c r="E17" s="81"/>
      <x:c r="F17" s="81"/>
      <x:c r="G17" s="15"/>
      <x:c r="H17" s="15"/>
    </x:row>
    <x:row r="18" ht="42" customHeight="1">
      <x:c r="A18" s="81"/>
      <x:c r="B18" s="81"/>
      <x:c r="C18" s="81"/>
      <x:c r="D18" s="81"/>
      <x:c r="E18" s="81"/>
      <x:c r="F18" s="81"/>
      <x:c r="G18" s="15"/>
      <x:c r="H18" s="15"/>
    </x:row>
    <x:row r="19" ht="42" customHeight="1">
      <x:c r="A19" s="81"/>
      <x:c r="B19" s="81"/>
      <x:c r="C19" s="81"/>
      <x:c r="D19" s="81"/>
      <x:c r="E19" s="81"/>
      <x:c r="F19" s="81"/>
      <x:c r="G19" s="15"/>
      <x:c r="H19" s="15"/>
    </x:row>
    <x:row r="20" ht="42" customHeight="1">
      <x:c r="A20" s="81"/>
      <x:c r="B20" s="81"/>
      <x:c r="C20" s="81"/>
      <x:c r="D20" s="81"/>
      <x:c r="E20" s="81"/>
      <x:c r="F20" s="81"/>
      <x:c r="G20" s="15"/>
      <x:c r="H20" s="15"/>
    </x:row>
    <x:row r="21" ht="42" customHeight="1">
      <x:c r="A21" s="81"/>
      <x:c r="B21" s="81"/>
      <x:c r="C21" s="81"/>
      <x:c r="D21" s="81"/>
      <x:c r="E21" s="81"/>
      <x:c r="F21" s="81"/>
      <x:c r="G21" s="15"/>
      <x:c r="H21" s="15"/>
    </x:row>
    <x:row r="22" ht="42" customHeight="1">
      <x:c r="A22" s="81"/>
      <x:c r="B22" s="81"/>
      <x:c r="C22" s="81"/>
      <x:c r="D22" s="81"/>
      <x:c r="E22" s="81"/>
      <x:c r="F22" s="81"/>
      <x:c r="G22" s="15"/>
      <x:c r="H22" s="15"/>
    </x:row>
    <x:row r="23" ht="42" customHeight="1">
      <x:c r="A23" s="81"/>
      <x:c r="B23" s="81"/>
      <x:c r="C23" s="81"/>
      <x:c r="D23" s="81"/>
      <x:c r="E23" s="81"/>
      <x:c r="F23" s="81"/>
      <x:c r="G23" s="15"/>
      <x:c r="H23" s="15"/>
    </x:row>
    <x:row r="24" ht="42" customHeight="1">
      <x:c r="A24" s="81"/>
      <x:c r="B24" s="81"/>
      <x:c r="C24" s="81"/>
      <x:c r="D24" s="81"/>
      <x:c r="E24" s="81"/>
      <x:c r="F24" s="81"/>
      <x:c r="G24" s="15"/>
      <x:c r="H24" s="15"/>
    </x:row>
    <x:row r="25" ht="42" customHeight="1">
      <x:c r="A25" s="81"/>
      <x:c r="B25" s="81"/>
      <x:c r="C25" s="81"/>
      <x:c r="D25" s="81"/>
      <x:c r="E25" s="81"/>
      <x:c r="F25" s="81"/>
      <x:c r="G25" s="15"/>
      <x:c r="H25" s="15"/>
    </x:row>
    <x:row r="26" ht="42" customHeight="1">
      <x:c r="A26" s="81"/>
      <x:c r="B26" s="81"/>
      <x:c r="C26" s="81"/>
      <x:c r="D26" s="81"/>
      <x:c r="E26" s="81"/>
      <x:c r="F26" s="81"/>
      <x:c r="G26" s="15"/>
      <x:c r="H26" s="15"/>
    </x:row>
    <x:row r="27" ht="42" customHeight="1">
      <x:c r="A27" s="81"/>
      <x:c r="B27" s="81"/>
      <x:c r="C27" s="81"/>
      <x:c r="D27" s="81"/>
      <x:c r="E27" s="81"/>
      <x:c r="F27" s="81"/>
      <x:c r="G27" s="15"/>
      <x:c r="H27" s="15"/>
    </x:row>
    <x:row r="28" ht="42" customHeight="1">
      <x:c r="A28" s="81"/>
      <x:c r="B28" s="81"/>
      <x:c r="C28" s="81"/>
      <x:c r="D28" s="81"/>
      <x:c r="E28" s="81"/>
      <x:c r="F28" s="81"/>
      <x:c r="G28" s="15"/>
      <x:c r="H28" s="15"/>
    </x:row>
    <x:row r="29" ht="42" customHeight="1">
      <x:c r="A29" s="81"/>
      <x:c r="B29" s="81"/>
      <x:c r="C29" s="81"/>
      <x:c r="D29" s="81"/>
      <x:c r="E29" s="81"/>
      <x:c r="F29" s="81"/>
      <x:c r="G29" s="15"/>
      <x:c r="H29" s="15"/>
    </x:row>
    <x:row r="30" ht="42" customHeight="1">
      <x:c r="A30" s="81"/>
      <x:c r="B30" s="81"/>
      <x:c r="C30" s="81"/>
      <x:c r="D30" s="81"/>
      <x:c r="E30" s="81"/>
      <x:c r="F30" s="81"/>
      <x:c r="G30" s="15"/>
      <x:c r="H30" s="15"/>
    </x:row>
    <x:row r="31" ht="42" customHeight="1">
      <x:c r="A31" s="81"/>
      <x:c r="B31" s="81"/>
      <x:c r="C31" s="81"/>
      <x:c r="D31" s="81"/>
      <x:c r="E31" s="81"/>
      <x:c r="F31" s="81"/>
      <x:c r="G31" s="15"/>
      <x:c r="H31" s="15"/>
    </x:row>
    <x:row r="32" ht="42" customHeight="1">
      <x:c r="A32" s="81"/>
      <x:c r="B32" s="81"/>
      <x:c r="C32" s="81"/>
      <x:c r="D32" s="81"/>
      <x:c r="E32" s="81"/>
      <x:c r="F32" s="81"/>
      <x:c r="G32" s="15"/>
      <x:c r="H32" s="15"/>
    </x:row>
    <x:row r="33" ht="42" customHeight="1">
      <x:c r="A33" s="81"/>
      <x:c r="B33" s="81"/>
      <x:c r="C33" s="81"/>
      <x:c r="D33" s="81"/>
      <x:c r="E33" s="81"/>
      <x:c r="F33" s="81"/>
      <x:c r="G33" s="15"/>
      <x:c r="H33" s="15"/>
    </x:row>
    <x:row r="34" ht="42" customHeight="1">
      <x:c r="A34" s="81"/>
      <x:c r="B34" s="81"/>
      <x:c r="C34" s="81"/>
      <x:c r="D34" s="81"/>
      <x:c r="E34" s="81"/>
      <x:c r="F34" s="81"/>
      <x:c r="G34" s="15"/>
      <x:c r="H34" s="15"/>
    </x:row>
    <x:row r="35" ht="42" customHeight="1">
      <x:c r="A35" s="81"/>
      <x:c r="B35" s="81"/>
      <x:c r="C35" s="81"/>
      <x:c r="D35" s="81"/>
      <x:c r="E35" s="81"/>
      <x:c r="F35" s="81"/>
      <x:c r="G35" s="15"/>
      <x:c r="H35" s="15"/>
    </x:row>
    <x:row r="36" ht="42" customHeight="1">
      <x:c r="A36" s="81"/>
      <x:c r="B36" s="81"/>
      <x:c r="C36" s="81"/>
      <x:c r="D36" s="81"/>
      <x:c r="E36" s="81"/>
      <x:c r="F36" s="81"/>
      <x:c r="G36" s="15"/>
      <x:c r="H36" s="15"/>
    </x:row>
    <x:row r="37" ht="42" customHeight="1">
      <x:c r="A37" s="81"/>
      <x:c r="B37" s="81"/>
      <x:c r="C37" s="81"/>
      <x:c r="D37" s="81"/>
      <x:c r="E37" s="81"/>
      <x:c r="F37" s="81"/>
      <x:c r="G37" s="15"/>
      <x:c r="H37" s="15"/>
    </x:row>
    <x:row r="38" ht="42" customHeight="1">
      <x:c r="A38" s="81"/>
      <x:c r="B38" s="81"/>
      <x:c r="C38" s="81"/>
      <x:c r="D38" s="81"/>
      <x:c r="E38" s="81"/>
      <x:c r="F38" s="81"/>
      <x:c r="G38" s="15"/>
      <x:c r="H38" s="15"/>
    </x:row>
    <x:row r="39" ht="42" customHeight="1">
      <x:c r="A39" s="81"/>
      <x:c r="B39" s="81"/>
      <x:c r="C39" s="81"/>
      <x:c r="D39" s="81"/>
      <x:c r="E39" s="81"/>
      <x:c r="F39" s="81"/>
      <x:c r="G39" s="15"/>
      <x:c r="H39" s="15"/>
    </x:row>
    <x:row r="40" ht="21" customHeight="1">
      <x:c r="A40" s="15"/>
      <x:c r="B40" s="15"/>
      <x:c r="C40" s="15"/>
      <x:c r="D40" s="15"/>
      <x:c r="E40" s="15"/>
      <x:c r="F40" s="15"/>
      <x:c r="G40" s="15"/>
      <x:c r="H40" s="15"/>
    </x:row>
    <x:row r="41" ht="21" customHeight="1">
      <x:c r="A41" s="15"/>
      <x:c r="B41" s="15"/>
      <x:c r="C41" s="15"/>
      <x:c r="D41" s="15"/>
      <x:c r="E41" s="15"/>
      <x:c r="F41" s="15"/>
      <x:c r="G41" s="15"/>
      <x:c r="H41" s="15"/>
    </x:row>
    <x:row r="42" ht="21" customHeight="1">
      <x:c r="A42" s="70" t="str">
        <x:v>USE THE RECORD | Which requirement does this feature satisfy? What proves the requirement is met? Which requirement has no delivery owner or test? A link to a document is not evidence that its requirement has been satisfied. Preserve old IDs after a change and show supersession rather than deleting the audit trail.</x:v>
      </x:c>
      <x:c r="B42" s="70"/>
      <x:c r="C42" s="70"/>
      <x:c r="D42" s="70"/>
      <x:c r="E42" s="70"/>
      <x:c r="F42" s="70"/>
      <x:c r="G42" s="70"/>
      <x:c r="H42" s="70"/>
    </x:row>
    <x:row r="43" ht="21" customHeight="1">
      <x:c r="A43" s="70"/>
      <x:c r="B43" s="70"/>
      <x:c r="C43" s="70"/>
      <x:c r="D43" s="70"/>
      <x:c r="E43" s="70"/>
      <x:c r="F43" s="70"/>
      <x:c r="G43" s="70"/>
      <x:c r="H43" s="70"/>
    </x:row>
    <x:row r="44">
      <x:c r="A44" s="70"/>
      <x:c r="B44" s="70"/>
      <x:c r="C44" s="70"/>
      <x:c r="D44" s="70"/>
      <x:c r="E44" s="70"/>
      <x:c r="F44" s="70"/>
      <x:c r="G44" s="70"/>
      <x:c r="H44" s="70"/>
    </x:row>
  </x:sheetData>
  <x:mergeCells>
    <x:mergeCell ref="A1:H3"/>
    <x:mergeCell ref="A4:H4"/>
    <x:mergeCell ref="A5:D5"/>
    <x:mergeCell ref="E5:H5"/>
    <x:mergeCell ref="A6:H6"/>
    <x:mergeCell ref="A7:H7"/>
    <x:mergeCell ref="A42:H44"/>
  </x:mergeCells>
  <x:pageMargins left="0.7" right="0.7" top="0.75" bottom="0.75" header="0.3" footer="0.3"/>
  <x:tableParts count="1">
    <x:tablePart xmlns:r="http://schemas.openxmlformats.org/officeDocument/2006/relationships" r:id="R5d003bb564d34678"/>
  </x:tableParts>
</x:worksheet>
</file>

<file path=xl/worksheets/sheet35.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B14 | Procurement and supplier plan</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Plan externally supplied work with clear specifications, approvals and acceptance.</x:v>
      </x:c>
      <x:c r="B4" s="28"/>
      <x:c r="C4" s="28"/>
      <x:c r="D4" s="28"/>
      <x:c r="E4" s="28"/>
      <x:c r="F4" s="28"/>
      <x:c r="G4" s="28"/>
      <x:c r="H4" s="28"/>
      <x:c r="I4" s="28"/>
      <x:c r="J4" s="28"/>
      <x:c r="K4" s="28"/>
      <x:c r="L4" s="28"/>
    </x:row>
    <x:row r="5" ht="21" customHeight="1">
      <x:c r="A5" s="35" t="str">
        <x:v>02 | PROJECT PLANNING</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Requirement and scope</x:v>
      </x:c>
      <x:c r="B9" s="58"/>
      <x:c r="C9" s="58"/>
      <x:c r="D9" s="58"/>
      <x:c r="E9" s="58"/>
      <x:c r="F9" s="58"/>
      <x:c r="G9" s="58"/>
      <x:c r="H9" s="58"/>
      <x:c r="I9" s="58"/>
      <x:c r="J9" s="58"/>
      <x:c r="K9" s="58"/>
      <x:c r="L9" s="58"/>
    </x:row>
    <x:row r="10" ht="28" customHeight="1">
      <x:c r="A10" s="28" t="str">
        <x:v>Describe supplied outputs and acceptance criteria.</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Route and authority</x:v>
      </x:c>
      <x:c r="B15" s="58"/>
      <x:c r="C15" s="58"/>
      <x:c r="D15" s="58"/>
      <x:c r="E15" s="58"/>
      <x:c r="F15" s="58"/>
      <x:c r="G15" s="58"/>
      <x:c r="H15" s="58"/>
      <x:c r="I15" s="58"/>
      <x:c r="J15" s="58"/>
      <x:c r="K15" s="58"/>
      <x:c r="L15" s="58"/>
    </x:row>
    <x:row r="16" ht="28" customHeight="1">
      <x:c r="A16" s="28" t="str">
        <x:v>Record procurement method, approvers and rules.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Evaluation and cost</x:v>
      </x:c>
      <x:c r="B21" s="58"/>
      <x:c r="C21" s="58"/>
      <x:c r="D21" s="58"/>
      <x:c r="E21" s="58"/>
      <x:c r="F21" s="58"/>
      <x:c r="G21" s="58"/>
      <x:c r="H21" s="58"/>
      <x:c r="I21" s="58"/>
      <x:c r="J21" s="58"/>
      <x:c r="K21" s="58"/>
      <x:c r="L21" s="58"/>
    </x:row>
    <x:row r="22" ht="28" customHeight="1">
      <x:c r="A22" s="28" t="str">
        <x:v>Specify criteria, whole-life costs and assumptions.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Milestones and dependencies</x:v>
      </x:c>
      <x:c r="B27" s="58"/>
      <x:c r="C27" s="58"/>
      <x:c r="D27" s="58"/>
      <x:c r="E27" s="58"/>
      <x:c r="F27" s="58"/>
      <x:c r="G27" s="58"/>
      <x:c r="H27" s="58"/>
      <x:c r="I27" s="58"/>
      <x:c r="J27" s="58"/>
      <x:c r="K27" s="58"/>
      <x:c r="L27" s="58"/>
    </x:row>
    <x:row r="28" ht="28" customHeight="1">
      <x:c r="A28" s="28" t="str">
        <x:v>Plan mobilisation, inputs, reviews and deliverables.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Performance and safeguards</x:v>
      </x:c>
      <x:c r="B33" s="58"/>
      <x:c r="C33" s="58"/>
      <x:c r="D33" s="58"/>
      <x:c r="E33" s="58"/>
      <x:c r="F33" s="58"/>
      <x:c r="G33" s="58"/>
      <x:c r="H33" s="58"/>
      <x:c r="I33" s="58"/>
      <x:c r="J33" s="58"/>
      <x:c r="K33" s="58"/>
      <x:c r="L33" s="58"/>
    </x:row>
    <x:row r="34" ht="28" customHeight="1">
      <x:c r="A34" s="28" t="str">
        <x:v>Define evidence, reporting, data access and escalation.</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Handover and exit</x:v>
      </x:c>
      <x:c r="B39" s="58"/>
      <x:c r="C39" s="58"/>
      <x:c r="D39" s="58"/>
      <x:c r="E39" s="58"/>
      <x:c r="F39" s="58"/>
      <x:c r="G39" s="58"/>
      <x:c r="H39" s="58"/>
      <x:c r="I39" s="58"/>
      <x:c r="J39" s="58"/>
      <x:c r="K39" s="58"/>
      <x:c r="L39" s="58"/>
    </x:row>
    <x:row r="40" ht="28" customHeight="1">
      <x:c r="A40" s="28" t="str">
        <x:v>Record support, records, access removal and final acceptance.</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This is a planning record, not legal contract wording. Use approved contractual terms and qualified local advice where needed. Do not assume a penalty clause removes schedule risk.</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C12 Supplier Review / D10 Release</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36.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B15 | Change-control procedure</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Agree how requests to change the approved project baseline will be assessed and decided.</x:v>
      </x:c>
      <x:c r="B4" s="28"/>
      <x:c r="C4" s="28"/>
      <x:c r="D4" s="28"/>
      <x:c r="E4" s="28"/>
      <x:c r="F4" s="28"/>
      <x:c r="G4" s="28"/>
      <x:c r="H4" s="28"/>
      <x:c r="I4" s="28"/>
      <x:c r="J4" s="28"/>
      <x:c r="K4" s="28"/>
      <x:c r="L4" s="28"/>
    </x:row>
    <x:row r="5" ht="21" customHeight="1">
      <x:c r="A5" s="35" t="str">
        <x:v>02 | PROJECT PLANNING</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Developed from S06 C2 and S09; external context R02.</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Change definition</x:v>
      </x:c>
      <x:c r="B9" s="58"/>
      <x:c r="C9" s="58"/>
      <x:c r="D9" s="58"/>
      <x:c r="E9" s="58"/>
      <x:c r="F9" s="58"/>
      <x:c r="G9" s="58"/>
      <x:c r="H9" s="58"/>
      <x:c r="I9" s="58"/>
      <x:c r="J9" s="58"/>
      <x:c r="K9" s="58"/>
      <x:c r="L9" s="58"/>
    </x:row>
    <x:row r="10" ht="28" customHeight="1">
      <x:c r="A10" s="28" t="str">
        <x:v>Describe the boundary between clarification and change.</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Request route</x:v>
      </x:c>
      <x:c r="B15" s="58"/>
      <x:c r="C15" s="58"/>
      <x:c r="D15" s="58"/>
      <x:c r="E15" s="58"/>
      <x:c r="F15" s="58"/>
      <x:c r="G15" s="58"/>
      <x:c r="H15" s="58"/>
      <x:c r="I15" s="58"/>
      <x:c r="J15" s="58"/>
      <x:c r="K15" s="58"/>
      <x:c r="L15" s="58"/>
    </x:row>
    <x:row r="16" ht="28" customHeight="1">
      <x:c r="A16" s="28" t="str">
        <x:v>Specify form, log, required information and submitter.</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Impact assessment</x:v>
      </x:c>
      <x:c r="B21" s="58"/>
      <x:c r="C21" s="58"/>
      <x:c r="D21" s="58"/>
      <x:c r="E21" s="58"/>
      <x:c r="F21" s="58"/>
      <x:c r="G21" s="58"/>
      <x:c r="H21" s="58"/>
      <x:c r="I21" s="58"/>
      <x:c r="J21" s="58"/>
      <x:c r="K21" s="58"/>
      <x:c r="L21" s="58"/>
    </x:row>
    <x:row r="22" ht="28" customHeight="1">
      <x:c r="A22" s="28" t="str">
        <x:v>Name assessors and mandatory impact areas.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Authority and decision</x:v>
      </x:c>
      <x:c r="B27" s="58"/>
      <x:c r="C27" s="58"/>
      <x:c r="D27" s="58"/>
      <x:c r="E27" s="58"/>
      <x:c r="F27" s="58"/>
      <x:c r="G27" s="58"/>
      <x:c r="H27" s="58"/>
      <x:c r="I27" s="58"/>
      <x:c r="J27" s="58"/>
      <x:c r="K27" s="58"/>
      <x:c r="L27" s="58"/>
    </x:row>
    <x:row r="28" ht="28" customHeight="1">
      <x:c r="A28" s="28" t="str">
        <x:v>State delegates, thresholds and decision categories.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Baseline update</x:v>
      </x:c>
      <x:c r="B33" s="58"/>
      <x:c r="C33" s="58"/>
      <x:c r="D33" s="58"/>
      <x:c r="E33" s="58"/>
      <x:c r="F33" s="58"/>
      <x:c r="G33" s="58"/>
      <x:c r="H33" s="58"/>
      <x:c r="I33" s="58"/>
      <x:c r="J33" s="58"/>
      <x:c r="K33" s="58"/>
      <x:c r="L33" s="58"/>
    </x:row>
    <x:row r="34" ht="28" customHeight="1">
      <x:c r="A34" s="28" t="str">
        <x:v>Identify records to change, version control and communications.</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Implementation verification</x:v>
      </x:c>
      <x:c r="B39" s="58"/>
      <x:c r="C39" s="58"/>
      <x:c r="D39" s="58"/>
      <x:c r="E39" s="58"/>
      <x:c r="F39" s="58"/>
      <x:c r="G39" s="58"/>
      <x:c r="H39" s="58"/>
      <x:c r="I39" s="58"/>
      <x:c r="J39" s="58"/>
      <x:c r="K39" s="58"/>
      <x:c r="L39" s="58"/>
    </x:row>
    <x:row r="40" ht="28" customHeight="1">
      <x:c r="A40" s="28" t="str">
        <x:v>Confirm completion, evidence, closure and emergency review.</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An approved request is not automatically implemented, and a logged request is not approval. Do not add pending cost requests to authorised budget. An emergency action still needs a traceable decision and review.</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C2 Request / C2B Log / C10 Impact</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37.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B16 | Risk workshop and response plan</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Identify credible uncertainty and agree practical responses before it becomes an issue.</x:v>
      </x:c>
      <x:c r="B4" s="28"/>
      <x:c r="C4" s="28"/>
      <x:c r="D4" s="28"/>
      <x:c r="E4" s="28"/>
      <x:c r="F4" s="28"/>
      <x:c r="G4" s="28"/>
      <x:c r="H4" s="28"/>
      <x:c r="I4" s="28"/>
      <x:c r="J4" s="28"/>
      <x:c r="K4" s="28"/>
      <x:c r="L4" s="28"/>
    </x:row>
    <x:row r="5" ht="21" customHeight="1">
      <x:c r="A5" s="35" t="str">
        <x:v>02 | PROJECT PLANNING</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Developed from S03, slides 39-44 and S11 risk log.</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Workshop scope and participants</x:v>
      </x:c>
      <x:c r="B9" s="58"/>
      <x:c r="C9" s="58"/>
      <x:c r="D9" s="58"/>
      <x:c r="E9" s="58"/>
      <x:c r="F9" s="58"/>
      <x:c r="G9" s="58"/>
      <x:c r="H9" s="58"/>
      <x:c r="I9" s="58"/>
      <x:c r="J9" s="58"/>
      <x:c r="K9" s="58"/>
      <x:c r="L9" s="58"/>
    </x:row>
    <x:row r="10" ht="28" customHeight="1">
      <x:c r="A10" s="28" t="str">
        <x:v>Identify objectives, outputs and expertise represented.</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Risk statements</x:v>
      </x:c>
      <x:c r="B15" s="58"/>
      <x:c r="C15" s="58"/>
      <x:c r="D15" s="58"/>
      <x:c r="E15" s="58"/>
      <x:c r="F15" s="58"/>
      <x:c r="G15" s="58"/>
      <x:c r="H15" s="58"/>
      <x:c r="I15" s="58"/>
      <x:c r="J15" s="58"/>
      <x:c r="K15" s="58"/>
      <x:c r="L15" s="58"/>
    </x:row>
    <x:row r="16" ht="28" customHeight="1">
      <x:c r="A16" s="28" t="str">
        <x:v>Capture cause, event and effect without vague labels.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Assessment and controls</x:v>
      </x:c>
      <x:c r="B21" s="58"/>
      <x:c r="C21" s="58"/>
      <x:c r="D21" s="58"/>
      <x:c r="E21" s="58"/>
      <x:c r="F21" s="58"/>
      <x:c r="G21" s="58"/>
      <x:c r="H21" s="58"/>
      <x:c r="I21" s="58"/>
      <x:c r="J21" s="58"/>
      <x:c r="K21" s="58"/>
      <x:c r="L21" s="58"/>
    </x:row>
    <x:row r="22" ht="28" customHeight="1">
      <x:c r="A22" s="28" t="str">
        <x:v>Record likelihood, impact, evidence and existing safeguards.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Response and owner</x:v>
      </x:c>
      <x:c r="B27" s="58"/>
      <x:c r="C27" s="58"/>
      <x:c r="D27" s="58"/>
      <x:c r="E27" s="58"/>
      <x:c r="F27" s="58"/>
      <x:c r="G27" s="58"/>
      <x:c r="H27" s="58"/>
      <x:c r="I27" s="58"/>
      <x:c r="J27" s="58"/>
      <x:c r="K27" s="58"/>
      <x:c r="L27" s="58"/>
    </x:row>
    <x:row r="28" ht="28" customHeight="1">
      <x:c r="A28" s="28" t="str">
        <x:v>Select action, owner, date and authority.</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Trigger and fallback</x:v>
      </x:c>
      <x:c r="B33" s="58"/>
      <x:c r="C33" s="58"/>
      <x:c r="D33" s="58"/>
      <x:c r="E33" s="58"/>
      <x:c r="F33" s="58"/>
      <x:c r="G33" s="58"/>
      <x:c r="H33" s="58"/>
      <x:c r="I33" s="58"/>
      <x:c r="J33" s="58"/>
      <x:c r="K33" s="58"/>
      <x:c r="L33" s="58"/>
    </x:row>
    <x:row r="34" ht="28" customHeight="1">
      <x:c r="A34" s="28" t="str">
        <x:v>State early warning and the response if the event occurs.</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Review and residual exposure</x:v>
      </x:c>
      <x:c r="B39" s="58"/>
      <x:c r="C39" s="58"/>
      <x:c r="D39" s="58"/>
      <x:c r="E39" s="58"/>
      <x:c r="F39" s="58"/>
      <x:c r="G39" s="58"/>
      <x:c r="H39" s="58"/>
      <x:c r="I39" s="58"/>
      <x:c r="J39" s="58"/>
      <x:c r="K39" s="58"/>
      <x:c r="L39" s="58"/>
    </x:row>
    <x:row r="40" ht="28" customHeight="1">
      <x:c r="A40" s="28" t="str">
        <x:v>Set next review and evidence required before reassessment.</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Risk scores prioritise discussion; they are not probabilities or monetary expected losses. A severe consequence may require escalation even at low likelihood. Planned mitigation does not justify lowering residual exposure until it is in place.</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C4 Risk Log</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38.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B17 | Project information-handling plan</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Define what information the project needs and how it will be controlled.</x:v>
      </x:c>
      <x:c r="B4" s="28"/>
      <x:c r="C4" s="28"/>
      <x:c r="D4" s="28"/>
      <x:c r="E4" s="28"/>
      <x:c r="F4" s="28"/>
      <x:c r="G4" s="28"/>
      <x:c r="H4" s="28"/>
      <x:c r="I4" s="28"/>
      <x:c r="J4" s="28"/>
      <x:c r="K4" s="28"/>
      <x:c r="L4" s="28"/>
    </x:row>
    <x:row r="5" ht="21" customHeight="1">
      <x:c r="A5" s="35" t="str">
        <x:v>02 | PROJECT PLANNING</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Information inventory</x:v>
      </x:c>
      <x:c r="B9" s="58"/>
      <x:c r="C9" s="58"/>
      <x:c r="D9" s="58"/>
      <x:c r="E9" s="58"/>
      <x:c r="F9" s="58"/>
      <x:c r="G9" s="58"/>
      <x:c r="H9" s="58"/>
      <x:c r="I9" s="58"/>
      <x:c r="J9" s="58"/>
      <x:c r="K9" s="58"/>
      <x:c r="L9" s="58"/>
    </x:row>
    <x:row r="10" ht="28" customHeight="1">
      <x:c r="A10" s="28" t="str">
        <x:v>List categories, source and purpose.</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Authority and minimisation</x:v>
      </x:c>
      <x:c r="B15" s="58"/>
      <x:c r="C15" s="58"/>
      <x:c r="D15" s="58"/>
      <x:c r="E15" s="58"/>
      <x:c r="F15" s="58"/>
      <x:c r="G15" s="58"/>
      <x:c r="H15" s="58"/>
      <x:c r="I15" s="58"/>
      <x:c r="J15" s="58"/>
      <x:c r="K15" s="58"/>
      <x:c r="L15" s="58"/>
    </x:row>
    <x:row r="16" ht="28" customHeight="1">
      <x:c r="A16" s="28" t="str">
        <x:v>Record review, basis and minimum necessary detail.</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Access and storage</x:v>
      </x:c>
      <x:c r="B21" s="58"/>
      <x:c r="C21" s="58"/>
      <x:c r="D21" s="58"/>
      <x:c r="E21" s="58"/>
      <x:c r="F21" s="58"/>
      <x:c r="G21" s="58"/>
      <x:c r="H21" s="58"/>
      <x:c r="I21" s="58"/>
      <x:c r="J21" s="58"/>
      <x:c r="K21" s="58"/>
      <x:c r="L21" s="58"/>
    </x:row>
    <x:row r="22" ht="28" customHeight="1">
      <x:c r="A22" s="28" t="str">
        <x:v>Identify roles, approved location and version control.</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Sharing and suppliers</x:v>
      </x:c>
      <x:c r="B27" s="58"/>
      <x:c r="C27" s="58"/>
      <x:c r="D27" s="58"/>
      <x:c r="E27" s="58"/>
      <x:c r="F27" s="58"/>
      <x:c r="G27" s="58"/>
      <x:c r="H27" s="58"/>
      <x:c r="I27" s="58"/>
      <x:c r="J27" s="58"/>
      <x:c r="K27" s="58"/>
      <x:c r="L27" s="58"/>
    </x:row>
    <x:row r="28" ht="28" customHeight="1">
      <x:c r="A28" s="28" t="str">
        <x:v>Record transfers, restrictions and required agreements.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Retention and incidents</x:v>
      </x:c>
      <x:c r="B33" s="58"/>
      <x:c r="C33" s="58"/>
      <x:c r="D33" s="58"/>
      <x:c r="E33" s="58"/>
      <x:c r="F33" s="58"/>
      <x:c r="G33" s="58"/>
      <x:c r="H33" s="58"/>
      <x:c r="I33" s="58"/>
      <x:c r="J33" s="58"/>
      <x:c r="K33" s="58"/>
      <x:c r="L33" s="58"/>
    </x:row>
    <x:row r="34" ht="28" customHeight="1">
      <x:c r="A34" s="28" t="str">
        <x:v>Set archive/disposal rules and escalation route.</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Approval and change review</x:v>
      </x:c>
      <x:c r="B39" s="58"/>
      <x:c r="C39" s="58"/>
      <x:c r="D39" s="58"/>
      <x:c r="E39" s="58"/>
      <x:c r="F39" s="58"/>
      <x:c r="G39" s="58"/>
      <x:c r="H39" s="58"/>
      <x:c r="I39" s="58"/>
      <x:c r="J39" s="58"/>
      <x:c r="K39" s="58"/>
      <x:c r="L39" s="58"/>
    </x:row>
    <x:row r="40" ht="28" customHeight="1">
      <x:c r="A40" s="28" t="str">
        <x:v>Name information owner, specialist checks and triggers.</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Do not use live employee data merely because it is convenient for testing. Prefer suitable synthetic or de-identified test data where practical and approved. Do not treat spreadsheet protection as information security.</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C17 Readiness / D9 Archive</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39.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B18 | Adoption and learning plan</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Prepare people to use the result correctly in their actual working conditions.</x:v>
      </x:c>
      <x:c r="B4" s="28"/>
      <x:c r="C4" s="28"/>
      <x:c r="D4" s="28"/>
      <x:c r="E4" s="28"/>
      <x:c r="F4" s="28"/>
      <x:c r="G4" s="28"/>
      <x:c r="H4" s="28"/>
      <x:c r="I4" s="28"/>
      <x:c r="J4" s="28"/>
      <x:c r="K4" s="28"/>
      <x:c r="L4" s="28"/>
    </x:row>
    <x:row r="5" ht="21" customHeight="1">
      <x:c r="A5" s="35" t="str">
        <x:v>02 | PROJECT PLANNING</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User group and change</x:v>
      </x:c>
      <x:c r="B9" s="58"/>
      <x:c r="C9" s="58"/>
      <x:c r="D9" s="58"/>
      <x:c r="E9" s="58"/>
      <x:c r="F9" s="58"/>
      <x:c r="G9" s="58"/>
      <x:c r="H9" s="58"/>
      <x:c r="I9" s="58"/>
      <x:c r="J9" s="58"/>
      <x:c r="K9" s="58"/>
      <x:c r="L9" s="58"/>
    </x:row>
    <x:row r="10" ht="28" customHeight="1">
      <x:c r="A10" s="28" t="str">
        <x:v>State the task or behaviour that changes.</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Barriers and enablers</x:v>
      </x:c>
      <x:c r="B15" s="58"/>
      <x:c r="C15" s="58"/>
      <x:c r="D15" s="58"/>
      <x:c r="E15" s="58"/>
      <x:c r="F15" s="58"/>
      <x:c r="G15" s="58"/>
      <x:c r="H15" s="58"/>
      <x:c r="I15" s="58"/>
      <x:c r="J15" s="58"/>
      <x:c r="K15" s="58"/>
      <x:c r="L15" s="58"/>
    </x:row>
    <x:row r="16" ht="28" customHeight="1">
      <x:c r="A16" s="28" t="str">
        <x:v>Identify capability, access, workload and workflow conditions.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Learning and support</x:v>
      </x:c>
      <x:c r="B21" s="58"/>
      <x:c r="C21" s="58"/>
      <x:c r="D21" s="58"/>
      <x:c r="E21" s="58"/>
      <x:c r="F21" s="58"/>
      <x:c r="G21" s="58"/>
      <x:c r="H21" s="58"/>
      <x:c r="I21" s="58"/>
      <x:c r="J21" s="58"/>
      <x:c r="K21" s="58"/>
      <x:c r="L21" s="58"/>
    </x:row>
    <x:row r="22" ht="28" customHeight="1">
      <x:c r="A22" s="28" t="str">
        <x:v>Select practice, job aids, coaching and help routes.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Timing and ownership</x:v>
      </x:c>
      <x:c r="B27" s="58"/>
      <x:c r="C27" s="58"/>
      <x:c r="D27" s="58"/>
      <x:c r="E27" s="58"/>
      <x:c r="F27" s="58"/>
      <x:c r="G27" s="58"/>
      <x:c r="H27" s="58"/>
      <x:c r="I27" s="58"/>
      <x:c r="J27" s="58"/>
      <x:c r="K27" s="58"/>
      <x:c r="L27" s="58"/>
    </x:row>
    <x:row r="28" ht="28" customHeight="1">
      <x:c r="A28" s="28" t="str">
        <x:v>Name delivery owner, manager role and learning dates.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Readiness evidence</x:v>
      </x:c>
      <x:c r="B33" s="58"/>
      <x:c r="C33" s="58"/>
      <x:c r="D33" s="58"/>
      <x:c r="E33" s="58"/>
      <x:c r="F33" s="58"/>
      <x:c r="G33" s="58"/>
      <x:c r="H33" s="58"/>
      <x:c r="I33" s="58"/>
      <x:c r="J33" s="58"/>
      <x:c r="K33" s="58"/>
      <x:c r="L33" s="58"/>
    </x:row>
    <x:row r="34" ht="28" customHeight="1">
      <x:c r="A34" s="28" t="str">
        <x:v>Define what people must demonstrate before use.</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Adoption follow-up</x:v>
      </x:c>
      <x:c r="B39" s="58"/>
      <x:c r="C39" s="58"/>
      <x:c r="D39" s="58"/>
      <x:c r="E39" s="58"/>
      <x:c r="F39" s="58"/>
      <x:c r="G39" s="58"/>
      <x:c r="H39" s="58"/>
      <x:c r="I39" s="58"/>
      <x:c r="J39" s="58"/>
      <x:c r="K39" s="58"/>
      <x:c r="L39" s="58"/>
    </x:row>
    <x:row r="40" ht="28" customHeight="1">
      <x:c r="A40" s="28" t="str">
        <x:v>Plan observation, usage checks, feedback and support adjustment.</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Do not report training attendance as adoption or use a single satisfaction score as proof of capability. Include employees who do not work standard office hours and check whether the new process increases avoidable burden.</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C15 Adoption Tracker / C17 Readiness</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40.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B19 | Planning assumptions challenge</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Stress-test the assumptions hidden inside the proposed baseline.</x:v>
      </x:c>
      <x:c r="B4" s="28"/>
      <x:c r="C4" s="28"/>
      <x:c r="D4" s="28"/>
      <x:c r="E4" s="28"/>
      <x:c r="F4" s="28"/>
      <x:c r="G4" s="28"/>
      <x:c r="H4" s="28"/>
      <x:c r="I4" s="28"/>
      <x:c r="J4" s="28"/>
      <x:c r="K4" s="28"/>
      <x:c r="L4" s="28"/>
    </x:row>
    <x:row r="5" ht="21" customHeight="1">
      <x:c r="A5" s="35" t="str">
        <x:v>02 | PROJECT PLANNING</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Assumption under review</x:v>
      </x:c>
      <x:c r="B9" s="58"/>
      <x:c r="C9" s="58"/>
      <x:c r="D9" s="58"/>
      <x:c r="E9" s="58"/>
      <x:c r="F9" s="58"/>
      <x:c r="G9" s="58"/>
      <x:c r="H9" s="58"/>
      <x:c r="I9" s="58"/>
      <x:c r="J9" s="58"/>
      <x:c r="K9" s="58"/>
      <x:c r="L9" s="58"/>
    </x:row>
    <x:row r="10" ht="28" customHeight="1">
      <x:c r="A10" s="28" t="str">
        <x:v>Identify the plan element and why it matters.</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Evidence and confidence</x:v>
      </x:c>
      <x:c r="B15" s="58"/>
      <x:c r="C15" s="58"/>
      <x:c r="D15" s="58"/>
      <x:c r="E15" s="58"/>
      <x:c r="F15" s="58"/>
      <x:c r="G15" s="58"/>
      <x:c r="H15" s="58"/>
      <x:c r="I15" s="58"/>
      <x:c r="J15" s="58"/>
      <x:c r="K15" s="58"/>
      <x:c r="L15" s="58"/>
    </x:row>
    <x:row r="16" ht="28" customHeight="1">
      <x:c r="A16" s="28" t="str">
        <x:v>Record evidence, uncertainty and gaps.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Challenge questions</x:v>
      </x:c>
      <x:c r="B21" s="58"/>
      <x:c r="C21" s="58"/>
      <x:c r="D21" s="58"/>
      <x:c r="E21" s="58"/>
      <x:c r="F21" s="58"/>
      <x:c r="G21" s="58"/>
      <x:c r="H21" s="58"/>
      <x:c r="I21" s="58"/>
      <x:c r="J21" s="58"/>
      <x:c r="K21" s="58"/>
      <x:c r="L21" s="58"/>
    </x:row>
    <x:row r="22" ht="28" customHeight="1">
      <x:c r="A22" s="28" t="str">
        <x:v>Test turnaround, capacity, rework and interfaces.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Failure consequence</x:v>
      </x:c>
      <x:c r="B27" s="58"/>
      <x:c r="C27" s="58"/>
      <x:c r="D27" s="58"/>
      <x:c r="E27" s="58"/>
      <x:c r="F27" s="58"/>
      <x:c r="G27" s="58"/>
      <x:c r="H27" s="58"/>
      <x:c r="I27" s="58"/>
      <x:c r="J27" s="58"/>
      <x:c r="K27" s="58"/>
      <x:c r="L27" s="58"/>
    </x:row>
    <x:row r="28" ht="28" customHeight="1">
      <x:c r="A28" s="28" t="str">
        <x:v>Describe cost, time, quality and benefit implications.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Resolution or test</x:v>
      </x:c>
      <x:c r="B33" s="58"/>
      <x:c r="C33" s="58"/>
      <x:c r="D33" s="58"/>
      <x:c r="E33" s="58"/>
      <x:c r="F33" s="58"/>
      <x:c r="G33" s="58"/>
      <x:c r="H33" s="58"/>
      <x:c r="I33" s="58"/>
      <x:c r="J33" s="58"/>
      <x:c r="K33" s="58"/>
      <x:c r="L33" s="58"/>
    </x:row>
    <x:row r="34" ht="28" customHeight="1">
      <x:c r="A34" s="28" t="str">
        <x:v>Assign evidence gathering, contingency or a changed plan.</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Gate recommendation</x:v>
      </x:c>
      <x:c r="B39" s="58"/>
      <x:c r="C39" s="58"/>
      <x:c r="D39" s="58"/>
      <x:c r="E39" s="58"/>
      <x:c r="F39" s="58"/>
      <x:c r="G39" s="58"/>
      <x:c r="H39" s="58"/>
      <x:c r="I39" s="58"/>
      <x:c r="J39" s="58"/>
      <x:c r="K39" s="58"/>
      <x:c r="L39" s="58"/>
    </x:row>
    <x:row r="40" ht="28" customHeight="1">
      <x:c r="A40" s="28" t="str">
        <x:v>State whether the uncertainty is acceptable for approval.</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Do not confuse a challenge session with personal criticism of the planner. Record uncertainty without penalising honest disclosure. The purpose is a more credible commitment, not an immaculate-looking plan.</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B20 Scenarios / B21 Baseline Review</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41.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B20 | Contingency and scenario plan</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Prepare practical responses to plausible disruption without pretending to predict everything.</x:v>
      </x:c>
      <x:c r="B4" s="28"/>
      <x:c r="C4" s="28"/>
      <x:c r="D4" s="28"/>
      <x:c r="E4" s="28"/>
      <x:c r="F4" s="28"/>
      <x:c r="G4" s="28"/>
      <x:c r="H4" s="28"/>
      <x:c r="I4" s="28"/>
      <x:c r="J4" s="28"/>
      <x:c r="K4" s="28"/>
      <x:c r="L4" s="28"/>
    </x:row>
    <x:row r="5" ht="21" customHeight="1">
      <x:c r="A5" s="35" t="str">
        <x:v>02 | PROJECT PLANNING</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Scenario and trigger</x:v>
      </x:c>
      <x:c r="B9" s="58"/>
      <x:c r="C9" s="58"/>
      <x:c r="D9" s="58"/>
      <x:c r="E9" s="58"/>
      <x:c r="F9" s="58"/>
      <x:c r="G9" s="58"/>
      <x:c r="H9" s="58"/>
      <x:c r="I9" s="58"/>
      <x:c r="J9" s="58"/>
      <x:c r="K9" s="58"/>
      <x:c r="L9" s="58"/>
    </x:row>
    <x:row r="10" ht="28" customHeight="1">
      <x:c r="A10" s="28" t="str">
        <x:v>Describe the event and evidence that activates review.</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Affected commitments</x:v>
      </x:c>
      <x:c r="B15" s="58"/>
      <x:c r="C15" s="58"/>
      <x:c r="D15" s="58"/>
      <x:c r="E15" s="58"/>
      <x:c r="F15" s="58"/>
      <x:c r="G15" s="58"/>
      <x:c r="H15" s="58"/>
      <x:c r="I15" s="58"/>
      <x:c r="J15" s="58"/>
      <x:c r="K15" s="58"/>
      <x:c r="L15" s="58"/>
    </x:row>
    <x:row r="16" ht="28" customHeight="1">
      <x:c r="A16" s="28" t="str">
        <x:v>Identify outputs, dates, costs and benefits.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Response options</x:v>
      </x:c>
      <x:c r="B21" s="58"/>
      <x:c r="C21" s="58"/>
      <x:c r="D21" s="58"/>
      <x:c r="E21" s="58"/>
      <x:c r="F21" s="58"/>
      <x:c r="G21" s="58"/>
      <x:c r="H21" s="58"/>
      <x:c r="I21" s="58"/>
      <x:c r="J21" s="58"/>
      <x:c r="K21" s="58"/>
      <x:c r="L21" s="58"/>
    </x:row>
    <x:row r="22" ht="28" customHeight="1">
      <x:c r="A22" s="28" t="str">
        <x:v>Compare practical actions and trade-offs.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Resource and reserve</x:v>
      </x:c>
      <x:c r="B27" s="58"/>
      <x:c r="C27" s="58"/>
      <x:c r="D27" s="58"/>
      <x:c r="E27" s="58"/>
      <x:c r="F27" s="58"/>
      <x:c r="G27" s="58"/>
      <x:c r="H27" s="58"/>
      <x:c r="I27" s="58"/>
      <x:c r="J27" s="58"/>
      <x:c r="K27" s="58"/>
      <x:c r="L27" s="58"/>
    </x:row>
    <x:row r="28" ht="28" customHeight="1">
      <x:c r="A28" s="28" t="str">
        <x:v>Estimate additional capacity, cost or time required.</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Decision authority</x:v>
      </x:c>
      <x:c r="B33" s="58"/>
      <x:c r="C33" s="58"/>
      <x:c r="D33" s="58"/>
      <x:c r="E33" s="58"/>
      <x:c r="F33" s="58"/>
      <x:c r="G33" s="58"/>
      <x:c r="H33" s="58"/>
      <x:c r="I33" s="58"/>
      <x:c r="J33" s="58"/>
      <x:c r="K33" s="58"/>
      <x:c r="L33" s="58"/>
    </x:row>
    <x:row r="34" ht="28" customHeight="1">
      <x:c r="A34" s="28" t="str">
        <x:v>Name approver and latest useful decision date.</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Rehearsal and review</x:v>
      </x:c>
      <x:c r="B39" s="58"/>
      <x:c r="C39" s="58"/>
      <x:c r="D39" s="58"/>
      <x:c r="E39" s="58"/>
      <x:c r="F39" s="58"/>
      <x:c r="G39" s="58"/>
      <x:c r="H39" s="58"/>
      <x:c r="I39" s="58"/>
      <x:c r="J39" s="58"/>
      <x:c r="K39" s="58"/>
      <x:c r="L39" s="58"/>
    </x:row>
    <x:row r="40" ht="28" customHeight="1">
      <x:c r="A40" s="28" t="str">
        <x:v>Record preparation, communication and update triggers.</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Do not use reserve to conceal a knowingly infeasible baseline. Cost and time contingencies need owners and release rules. Never trade away a mandatory safeguard to protect a headline date.</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C16 Recovery / C18 Rollback</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42.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B21 | Integrated baseline review</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Check that scope, outputs, schedule, resources, costs and benefits describe one coherent project.</x:v>
      </x:c>
      <x:c r="B4" s="28"/>
      <x:c r="C4" s="28"/>
      <x:c r="D4" s="28"/>
      <x:c r="E4" s="28"/>
      <x:c r="F4" s="28"/>
      <x:c r="G4" s="28"/>
      <x:c r="H4" s="28"/>
      <x:c r="I4" s="28"/>
      <x:c r="J4" s="28"/>
      <x:c r="K4" s="28"/>
      <x:c r="L4" s="28"/>
    </x:row>
    <x:row r="5" ht="21" customHeight="1">
      <x:c r="A5" s="35" t="str">
        <x:v>02 | PROJECT PLANNING</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Baseline pack</x:v>
      </x:c>
      <x:c r="B9" s="58"/>
      <x:c r="C9" s="58"/>
      <x:c r="D9" s="58"/>
      <x:c r="E9" s="58"/>
      <x:c r="F9" s="58"/>
      <x:c r="G9" s="58"/>
      <x:c r="H9" s="58"/>
      <x:c r="I9" s="58"/>
      <x:c r="J9" s="58"/>
      <x:c r="K9" s="58"/>
      <x:c r="L9" s="58"/>
    </x:row>
    <x:row r="10" ht="28" customHeight="1">
      <x:c r="A10" s="28" t="str">
        <x:v>List scope, PID, plan and register versions.</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Scope-to-work trace</x:v>
      </x:c>
      <x:c r="B15" s="58"/>
      <x:c r="C15" s="58"/>
      <x:c r="D15" s="58"/>
      <x:c r="E15" s="58"/>
      <x:c r="F15" s="58"/>
      <x:c r="G15" s="58"/>
      <x:c r="H15" s="58"/>
      <x:c r="I15" s="58"/>
      <x:c r="J15" s="58"/>
      <x:c r="K15" s="58"/>
      <x:c r="L15" s="58"/>
    </x:row>
    <x:row r="16" ht="28" customHeight="1">
      <x:c r="A16" s="28" t="str">
        <x:v>Confirm outputs and work-package coverage.</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Schedule-to-resource trace</x:v>
      </x:c>
      <x:c r="B21" s="58"/>
      <x:c r="C21" s="58"/>
      <x:c r="D21" s="58"/>
      <x:c r="E21" s="58"/>
      <x:c r="F21" s="58"/>
      <x:c r="G21" s="58"/>
      <x:c r="H21" s="58"/>
      <x:c r="I21" s="58"/>
      <x:c r="J21" s="58"/>
      <x:c r="K21" s="58"/>
      <x:c r="L21" s="58"/>
    </x:row>
    <x:row r="22" ht="28" customHeight="1">
      <x:c r="A22" s="28" t="str">
        <x:v>Check logic, capacity and realistic review time.</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Cost and benefit trace</x:v>
      </x:c>
      <x:c r="B27" s="58"/>
      <x:c r="C27" s="58"/>
      <x:c r="D27" s="58"/>
      <x:c r="E27" s="58"/>
      <x:c r="F27" s="58"/>
      <x:c r="G27" s="58"/>
      <x:c r="H27" s="58"/>
      <x:c r="I27" s="58"/>
      <x:c r="J27" s="58"/>
      <x:c r="K27" s="58"/>
      <x:c r="L27" s="58"/>
    </x:row>
    <x:row r="28" ht="28" customHeight="1">
      <x:c r="A28" s="28" t="str">
        <x:v>Confirm estimate completeness, affordability and benefit ownership.</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Acceptance and transition</x:v>
      </x:c>
      <x:c r="B33" s="58"/>
      <x:c r="C33" s="58"/>
      <x:c r="D33" s="58"/>
      <x:c r="E33" s="58"/>
      <x:c r="F33" s="58"/>
      <x:c r="G33" s="58"/>
      <x:c r="H33" s="58"/>
      <x:c r="I33" s="58"/>
      <x:c r="J33" s="58"/>
      <x:c r="K33" s="58"/>
      <x:c r="L33" s="58"/>
    </x:row>
    <x:row r="34" ht="28" customHeight="1">
      <x:c r="A34" s="28" t="str">
        <x:v>Check tests, rework, learning and operating readiness.</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Findings and recommendation</x:v>
      </x:c>
      <x:c r="B39" s="58"/>
      <x:c r="C39" s="58"/>
      <x:c r="D39" s="58"/>
      <x:c r="E39" s="58"/>
      <x:c r="F39" s="58"/>
      <x:c r="G39" s="58"/>
      <x:c r="H39" s="58"/>
      <x:c r="I39" s="58"/>
      <x:c r="J39" s="58"/>
      <x:c r="K39" s="58"/>
      <x:c r="L39" s="58"/>
    </x:row>
    <x:row r="40" ht="28" customHeight="1">
      <x:c r="A40" s="28" t="str">
        <x:v>Record gaps, decisions, conditions and G2 recommendation.</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Approval of a collection of documents is not approval of a coherent plan. Record discrepancies and their resolution. Do not accept "we will sort it out during implementation" for a material missing commitment.</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B22 G2</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43.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B22 | Gate 2: authorise implementation</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Approve an integrated baseline and release a clearly bounded delivery commitment.</x:v>
      </x:c>
      <x:c r="B4" s="28"/>
      <x:c r="C4" s="28"/>
      <x:c r="D4" s="28"/>
      <x:c r="E4" s="28"/>
      <x:c r="F4" s="28"/>
      <x:c r="G4" s="28"/>
      <x:c r="H4" s="28"/>
      <x:c r="I4" s="28"/>
      <x:c r="J4" s="28"/>
      <x:c r="K4" s="28"/>
      <x:c r="L4" s="28"/>
    </x:row>
    <x:row r="5" ht="21" customHeight="1">
      <x:c r="A5" s="35" t="str">
        <x:v>02 | PROJECT PLANNING</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Authority and request</x:v>
      </x:c>
      <x:c r="B9" s="58"/>
      <x:c r="C9" s="58"/>
      <x:c r="D9" s="58"/>
      <x:c r="E9" s="58"/>
      <x:c r="F9" s="58"/>
      <x:c r="G9" s="58"/>
      <x:c r="H9" s="58"/>
      <x:c r="I9" s="58"/>
      <x:c r="J9" s="58"/>
      <x:c r="K9" s="58"/>
      <x:c r="L9" s="58"/>
    </x:row>
    <x:row r="10" ht="28" customHeight="1">
      <x:c r="A10" s="28" t="str">
        <x:v>State funding, scope and implementation commitment.</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Case and baseline evidence</x:v>
      </x:c>
      <x:c r="B15" s="58"/>
      <x:c r="C15" s="58"/>
      <x:c r="D15" s="58"/>
      <x:c r="E15" s="58"/>
      <x:c r="F15" s="58"/>
      <x:c r="G15" s="58"/>
      <x:c r="H15" s="58"/>
      <x:c r="I15" s="58"/>
      <x:c r="J15" s="58"/>
      <x:c r="K15" s="58"/>
      <x:c r="L15" s="58"/>
    </x:row>
    <x:row r="16" ht="28" customHeight="1">
      <x:c r="A16" s="28" t="str">
        <x:v>Reference approved versions and integrated review.</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Feasibility and ownership</x:v>
      </x:c>
      <x:c r="B21" s="58"/>
      <x:c r="C21" s="58"/>
      <x:c r="D21" s="58"/>
      <x:c r="E21" s="58"/>
      <x:c r="F21" s="58"/>
      <x:c r="G21" s="58"/>
      <x:c r="H21" s="58"/>
      <x:c r="I21" s="58"/>
      <x:c r="J21" s="58"/>
      <x:c r="K21" s="58"/>
      <x:c r="L21" s="58"/>
    </x:row>
    <x:row r="22" ht="28" customHeight="1">
      <x:c r="A22" s="28" t="str">
        <x:v>Check capacity, suppliers, users and receiving owners.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Mandatory conditions</x:v>
      </x:c>
      <x:c r="B27" s="58"/>
      <x:c r="C27" s="58"/>
      <x:c r="D27" s="58"/>
      <x:c r="E27" s="58"/>
      <x:c r="F27" s="58"/>
      <x:c r="G27" s="58"/>
      <x:c r="H27" s="58"/>
      <x:c r="I27" s="58"/>
      <x:c r="J27" s="58"/>
      <x:c r="K27" s="58"/>
      <x:c r="L27" s="58"/>
    </x:row>
    <x:row r="28" ht="28" customHeight="1">
      <x:c r="A28" s="28" t="str">
        <x:v>Verify safeguards, quality and information reviews.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Decision and tolerances</x:v>
      </x:c>
      <x:c r="B33" s="58"/>
      <x:c r="C33" s="58"/>
      <x:c r="D33" s="58"/>
      <x:c r="E33" s="58"/>
      <x:c r="F33" s="58"/>
      <x:c r="G33" s="58"/>
      <x:c r="H33" s="58"/>
      <x:c r="I33" s="58"/>
      <x:c r="J33" s="58"/>
      <x:c r="K33" s="58"/>
      <x:c r="L33" s="58"/>
    </x:row>
    <x:row r="34" ht="28" customHeight="1">
      <x:c r="A34" s="28" t="str">
        <x:v>Record outcome, limits, reporting and change authority.</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Conditions and next gates</x:v>
      </x:c>
      <x:c r="B39" s="58"/>
      <x:c r="C39" s="58"/>
      <x:c r="D39" s="58"/>
      <x:c r="E39" s="58"/>
      <x:c r="F39" s="58"/>
      <x:c r="G39" s="58"/>
      <x:c r="H39" s="58"/>
      <x:c r="I39" s="58"/>
      <x:c r="J39" s="58"/>
      <x:c r="K39" s="58"/>
      <x:c r="L39" s="58"/>
    </x:row>
    <x:row r="40" ht="28" customHeight="1">
      <x:c r="A40" s="28" t="str">
        <x:v>Assign actions, readiness reviews and G3 expectations.</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Sunk planning effort is not a reason to approve a weak case. Missing mandatory assurance or operating ownership blocks release. Conditional approval must specify which work may proceed and which work must wait.</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C1-C21 Implementation toolkit</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44.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C1 | Project progress report</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Give the sponsor a truthful, decision-focused account of current delivery and forecast outcomes.</x:v>
      </x:c>
      <x:c r="B4" s="28"/>
      <x:c r="C4" s="28"/>
      <x:c r="D4" s="28"/>
      <x:c r="E4" s="28"/>
      <x:c r="F4" s="28"/>
      <x:c r="G4" s="28"/>
      <x:c r="H4" s="28"/>
      <x:c r="I4" s="28"/>
      <x:c r="J4" s="28"/>
      <x:c r="K4" s="28"/>
      <x:c r="L4" s="28"/>
    </x:row>
    <x:row r="5" ht="21" customHeight="1">
      <x:c r="A5" s="35" t="str">
        <x:v>03 | PROJECT IMPLEMENTATION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Adapted from S06, C1 progress-report template; C5 source example treated separately.</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Project and reporting basis</x:v>
      </x:c>
      <x:c r="B9" s="58"/>
      <x:c r="C9" s="58"/>
      <x:c r="D9" s="58"/>
      <x:c r="E9" s="58"/>
      <x:c r="F9" s="58"/>
      <x:c r="G9" s="58"/>
      <x:c r="H9" s="58"/>
      <x:c r="I9" s="58"/>
      <x:c r="J9" s="58"/>
      <x:c r="K9" s="58"/>
      <x:c r="L9" s="58"/>
    </x:row>
    <x:row r="10" ht="28" customHeight="1">
      <x:c r="A10" s="28" t="str">
        <x:v>Record manager, sponsor, objective, period, status date and baseline.</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Executive status and decision</x:v>
      </x:c>
      <x:c r="B15" s="58"/>
      <x:c r="C15" s="58"/>
      <x:c r="D15" s="58"/>
      <x:c r="E15" s="58"/>
      <x:c r="F15" s="58"/>
      <x:c r="G15" s="58"/>
      <x:c r="H15" s="58"/>
      <x:c r="I15" s="58"/>
      <x:c r="J15" s="58"/>
      <x:c r="K15" s="58"/>
      <x:c r="L15" s="58"/>
    </x:row>
    <x:row r="16" ht="28" customHeight="1">
      <x:c r="A16" s="28" t="str">
        <x:v>State overall judgement, reasons and decision required.</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Deliverables and dates</x:v>
      </x:c>
      <x:c r="B21" s="58"/>
      <x:c r="C21" s="58"/>
      <x:c r="D21" s="58"/>
      <x:c r="E21" s="58"/>
      <x:c r="F21" s="58"/>
      <x:c r="G21" s="58"/>
      <x:c r="H21" s="58"/>
      <x:c r="I21" s="58"/>
      <x:c r="J21" s="58"/>
      <x:c r="K21" s="58"/>
      <x:c r="L21" s="58"/>
    </x:row>
    <x:row r="22" ht="28" customHeight="1">
      <x:c r="A22" s="28" t="str">
        <x:v>Show planned, forecast and accepted position; previous/current RAG where useful.</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Issues, risks and dependencies</x:v>
      </x:c>
      <x:c r="B27" s="58"/>
      <x:c r="C27" s="58"/>
      <x:c r="D27" s="58"/>
      <x:c r="E27" s="58"/>
      <x:c r="F27" s="58"/>
      <x:c r="G27" s="58"/>
      <x:c r="H27" s="58"/>
      <x:c r="I27" s="58"/>
      <x:c r="J27" s="58"/>
      <x:c r="K27" s="58"/>
      <x:c r="L27" s="58"/>
    </x:row>
    <x:row r="28" ht="28" customHeight="1">
      <x:c r="A28" s="28" t="str">
        <x:v>Identify material exposure, owner, action and escalation.</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Cost and changes</x:v>
      </x:c>
      <x:c r="B33" s="58"/>
      <x:c r="C33" s="58"/>
      <x:c r="D33" s="58"/>
      <x:c r="E33" s="58"/>
      <x:c r="F33" s="58"/>
      <x:c r="G33" s="58"/>
      <x:c r="H33" s="58"/>
      <x:c r="I33" s="58"/>
      <x:c r="J33" s="58"/>
      <x:c r="K33" s="58"/>
      <x:c r="L33" s="58"/>
    </x:row>
    <x:row r="34" ht="28" customHeight="1">
      <x:c r="A34" s="28" t="str">
        <x:v>Distinguish original budget, approved change, actual and forecast.</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Highlights and next steps</x:v>
      </x:c>
      <x:c r="B39" s="58"/>
      <x:c r="C39" s="58"/>
      <x:c r="D39" s="58"/>
      <x:c r="E39" s="58"/>
      <x:c r="F39" s="58"/>
      <x:c r="G39" s="58"/>
      <x:c r="H39" s="58"/>
      <x:c r="I39" s="58"/>
      <x:c r="J39" s="58"/>
      <x:c r="K39" s="58"/>
      <x:c r="L39" s="58"/>
    </x:row>
    <x:row r="40" ht="28" customHeight="1">
      <x:c r="A40" s="28" t="str">
        <x:v>Record evidence-based progress, next-period actions and decision deadlines.</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RAG must follow agreed definitions and be accompanied by reasons. The workbook dashboard supplies indicators, not an automatic overall judgement. Missing data is not Green; a critical safeguard can make the project unacceptable despite good cost or schedule figures.</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C5 Report Clinic / C7 Decisions / C16 Recovery</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82" t="str">
        <x:v>LINKED INDICATORS | Reconcile these with the narrative above before releasing the report.</x:v>
      </x:c>
      <x:c r="B52" s="182"/>
      <x:c r="C52" s="182"/>
      <x:c r="D52" s="182"/>
      <x:c r="E52" s="182"/>
      <x:c r="F52" s="182"/>
      <x:c r="G52" s="182"/>
      <x:c r="H52" s="182"/>
      <x:c r="I52" s="182"/>
      <x:c r="J52" s="182"/>
      <x:c r="K52" s="182"/>
      <x:c r="L52" s="182"/>
    </x:row>
    <x:row r="53" ht="21" customHeight="1">
      <x:c r="A53" s="182"/>
      <x:c r="B53" s="182"/>
      <x:c r="C53" s="182"/>
      <x:c r="D53" s="182"/>
      <x:c r="E53" s="182"/>
      <x:c r="F53" s="182"/>
      <x:c r="G53" s="182"/>
      <x:c r="H53" s="182"/>
      <x:c r="I53" s="182"/>
      <x:c r="J53" s="182"/>
      <x:c r="K53" s="182"/>
      <x:c r="L53" s="182"/>
    </x:row>
    <x:row r="54" ht="21" customHeight="1">
      <x:c r="A54" s="15"/>
      <x:c r="B54" s="15"/>
      <x:c r="C54" s="15"/>
      <x:c r="D54" s="15"/>
      <x:c r="E54" s="15"/>
      <x:c r="F54" s="15"/>
      <x:c r="G54" s="15"/>
      <x:c r="H54" s="15"/>
      <x:c r="I54" s="15"/>
      <x:c r="J54" s="15"/>
      <x:c r="K54" s="15"/>
      <x:c r="L54" s="15"/>
    </x:row>
    <x:row r="55" ht="21" customHeight="1">
      <x:c r="A55" s="188" t="str">
        <x:v>Original budget</x:v>
      </x:c>
      <x:c r="B55" s="188"/>
      <x:c r="C55" s="188"/>
      <x:c r="D55" s="188"/>
      <x:c r="E55" s="188"/>
      <x:c r="F55" s="188"/>
      <x:c r="G55" s="194" t="str">
        <x:f>IF('01 Setup'!B27="","",'01 Setup'!B27)</x:f>
      </x:c>
      <x:c r="H55" s="192"/>
      <x:c r="I55" s="192"/>
      <x:c r="J55" s="192"/>
      <x:c r="K55" s="192"/>
      <x:c r="L55" s="192"/>
    </x:row>
    <x:row r="56" ht="21" customHeight="1">
      <x:c r="A56" s="188" t="str">
        <x:v>Current approved budget</x:v>
      </x:c>
      <x:c r="B56" s="188"/>
      <x:c r="C56" s="188"/>
      <x:c r="D56" s="188"/>
      <x:c r="E56" s="188"/>
      <x:c r="F56" s="188"/>
      <x:c r="G56" s="194" t="str">
        <x:f>IF('01 Setup'!B29="","",'01 Setup'!B29)</x:f>
      </x:c>
      <x:c r="H56" s="192"/>
      <x:c r="I56" s="192"/>
      <x:c r="J56" s="192"/>
      <x:c r="K56" s="192"/>
      <x:c r="L56" s="192"/>
    </x:row>
    <x:row r="57" ht="21" customHeight="1">
      <x:c r="A57" s="188" t="str">
        <x:v>Complete forecast total</x:v>
      </x:c>
      <x:c r="B57" s="188"/>
      <x:c r="C57" s="188"/>
      <x:c r="D57" s="188"/>
      <x:c r="E57" s="188"/>
      <x:c r="F57" s="188"/>
      <x:c r="G57" s="194" t="str">
        <x:f>IF('01 Setup'!B30="","",'01 Setup'!B30)</x:f>
      </x:c>
      <x:c r="H57" s="192"/>
      <x:c r="I57" s="192"/>
      <x:c r="J57" s="192"/>
      <x:c r="K57" s="192"/>
      <x:c r="L57" s="192"/>
    </x:row>
    <x:row r="58" ht="21" customHeight="1">
      <x:c r="A58" s="188" t="str">
        <x:v>Forecast variance</x:v>
      </x:c>
      <x:c r="B58" s="188"/>
      <x:c r="C58" s="188"/>
      <x:c r="D58" s="188"/>
      <x:c r="E58" s="188"/>
      <x:c r="F58" s="188"/>
      <x:c r="G58" s="194" t="str">
        <x:f>IF('01 Setup'!B31="","",'01 Setup'!B31)</x:f>
      </x:c>
      <x:c r="H58" s="192"/>
      <x:c r="I58" s="192"/>
      <x:c r="J58" s="192"/>
      <x:c r="K58" s="192"/>
      <x:c r="L58" s="192"/>
    </x:row>
    <x:row r="59" ht="21" customHeight="1">
      <x:c r="A59" s="188" t="str">
        <x:v>Open issues</x:v>
      </x:c>
      <x:c r="B59" s="188"/>
      <x:c r="C59" s="188"/>
      <x:c r="D59" s="188"/>
      <x:c r="E59" s="188"/>
      <x:c r="F59" s="188"/>
      <x:c r="G59" s="194" t="str">
        <x:f>'02 Dashboard'!B14</x:f>
        <x:v>NO ISSUES ENTERED</x:v>
      </x:c>
      <x:c r="H59" s="192"/>
      <x:c r="I59" s="192"/>
      <x:c r="J59" s="192"/>
      <x:c r="K59" s="192"/>
      <x:c r="L59" s="192"/>
    </x:row>
    <x:row r="60" ht="21" customHeight="1">
      <x:c r="A60" s="188" t="str">
        <x:v>High / Extreme open risks</x:v>
      </x:c>
      <x:c r="B60" s="188"/>
      <x:c r="C60" s="188"/>
      <x:c r="D60" s="188"/>
      <x:c r="E60" s="188"/>
      <x:c r="F60" s="188"/>
      <x:c r="G60" s="194" t="str">
        <x:f>'02 Dashboard'!B15</x:f>
        <x:v>NO RISKS ENTERED</x:v>
      </x:c>
      <x:c r="H60" s="192"/>
      <x:c r="I60" s="192"/>
      <x:c r="J60" s="192"/>
      <x:c r="K60" s="192"/>
      <x:c r="L60" s="192"/>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 ref="A52:L53"/>
    <x:mergeCell ref="A55:F55"/>
    <x:mergeCell ref="G55:L55"/>
    <x:mergeCell ref="A56:F56"/>
    <x:mergeCell ref="G56:L56"/>
    <x:mergeCell ref="A57:F57"/>
    <x:mergeCell ref="G57:L57"/>
    <x:mergeCell ref="A58:F58"/>
    <x:mergeCell ref="G58:L58"/>
    <x:mergeCell ref="A59:F59"/>
    <x:mergeCell ref="G59:L59"/>
    <x:mergeCell ref="A60:F60"/>
    <x:mergeCell ref="G60:L60"/>
  </x:mergeCells>
  <x:pageMargins left="0.7" right="0.7" top="0.75" bottom="0.75" header="0.3" footer="0.3"/>
</x:worksheet>
</file>

<file path=xl/worksheets/sheet45.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C2 | Project change request</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Present a proposed change and its consequences for an authorised decision.</x:v>
      </x:c>
      <x:c r="B4" s="28"/>
      <x:c r="C4" s="28"/>
      <x:c r="D4" s="28"/>
      <x:c r="E4" s="28"/>
      <x:c r="F4" s="28"/>
      <x:c r="G4" s="28"/>
      <x:c r="H4" s="28"/>
      <x:c r="I4" s="28"/>
      <x:c r="J4" s="28"/>
      <x:c r="K4" s="28"/>
      <x:c r="L4" s="28"/>
    </x:row>
    <x:row r="5" ht="21" customHeight="1">
      <x:c r="A5" s="35" t="str">
        <x:v>03 | PROJECT IMPLEMENTATION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Adapted from S06, C2; S09 change-log fields. Context R02.</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Identity and originator</x:v>
      </x:c>
      <x:c r="B9" s="58"/>
      <x:c r="C9" s="58"/>
      <x:c r="D9" s="58"/>
      <x:c r="E9" s="58"/>
      <x:c r="F9" s="58"/>
      <x:c r="G9" s="58"/>
      <x:c r="H9" s="58"/>
      <x:c r="I9" s="58"/>
      <x:c r="J9" s="58"/>
      <x:c r="K9" s="58"/>
      <x:c r="L9" s="58"/>
    </x:row>
    <x:row r="10" ht="28" customHeight="1">
      <x:c r="A10" s="28" t="str">
        <x:v>Record CR ID, name, date, requester and contact route.</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Description and reason</x:v>
      </x:c>
      <x:c r="B15" s="58"/>
      <x:c r="C15" s="58"/>
      <x:c r="D15" s="58"/>
      <x:c r="E15" s="58"/>
      <x:c r="F15" s="58"/>
      <x:c r="G15" s="58"/>
      <x:c r="H15" s="58"/>
      <x:c r="I15" s="58"/>
      <x:c r="J15" s="58"/>
      <x:c r="K15" s="58"/>
      <x:c r="L15" s="58"/>
    </x:row>
    <x:row r="16" ht="28" customHeight="1">
      <x:c r="A16" s="28" t="str">
        <x:v>State the requested change and linked issue or requirement.</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Scope and quality impact</x:v>
      </x:c>
      <x:c r="B21" s="58"/>
      <x:c r="C21" s="58"/>
      <x:c r="D21" s="58"/>
      <x:c r="E21" s="58"/>
      <x:c r="F21" s="58"/>
      <x:c r="G21" s="58"/>
      <x:c r="H21" s="58"/>
      <x:c r="I21" s="58"/>
      <x:c r="J21" s="58"/>
      <x:c r="K21" s="58"/>
      <x:c r="L21" s="58"/>
    </x:row>
    <x:row r="22" ht="28" customHeight="1">
      <x:c r="A22" s="28" t="str">
        <x:v>Identify outputs and acceptance criteria affected.</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Schedule and resource impact</x:v>
      </x:c>
      <x:c r="B27" s="58"/>
      <x:c r="C27" s="58"/>
      <x:c r="D27" s="58"/>
      <x:c r="E27" s="58"/>
      <x:c r="F27" s="58"/>
      <x:c r="G27" s="58"/>
      <x:c r="H27" s="58"/>
      <x:c r="I27" s="58"/>
      <x:c r="J27" s="58"/>
      <x:c r="K27" s="58"/>
      <x:c r="L27" s="58"/>
    </x:row>
    <x:row r="28" ht="28" customHeight="1">
      <x:c r="A28" s="28" t="str">
        <x:v>Show affected tasks, capacity and forecast dates.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Budget impact</x:v>
      </x:c>
      <x:c r="B33" s="58"/>
      <x:c r="C33" s="58"/>
      <x:c r="D33" s="58"/>
      <x:c r="E33" s="58"/>
      <x:c r="F33" s="58"/>
      <x:c r="G33" s="58"/>
      <x:c r="H33" s="58"/>
      <x:c r="I33" s="58"/>
      <x:c r="J33" s="58"/>
      <x:c r="K33" s="58"/>
      <x:c r="L33" s="58"/>
    </x:row>
    <x:row r="34" ht="28" customHeight="1">
      <x:c r="A34" s="28" t="str">
        <x:v>Separate one-off, recurring, internal and contingency implications.</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Benefit and wider impact</x:v>
      </x:c>
      <x:c r="B39" s="58"/>
      <x:c r="C39" s="58"/>
      <x:c r="D39" s="58"/>
      <x:c r="E39" s="58"/>
      <x:c r="F39" s="58"/>
      <x:c r="G39" s="58"/>
      <x:c r="H39" s="58"/>
      <x:c r="I39" s="58"/>
      <x:c r="J39" s="58"/>
      <x:c r="K39" s="58"/>
      <x:c r="L39" s="58"/>
    </x:row>
    <x:row r="40" ht="28" customHeight="1">
      <x:c r="A40" s="28" t="str">
        <x:v>Describe effects on benefits, users, data and related projects.</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58" t="str">
        <x:v>07 | Rejection and alternatives</x:v>
      </x:c>
      <x:c r="B45" s="58"/>
      <x:c r="C45" s="58"/>
      <x:c r="D45" s="58"/>
      <x:c r="E45" s="58"/>
      <x:c r="F45" s="58"/>
      <x:c r="G45" s="58"/>
      <x:c r="H45" s="58"/>
      <x:c r="I45" s="58"/>
      <x:c r="J45" s="58"/>
      <x:c r="K45" s="58"/>
      <x:c r="L45" s="58"/>
    </x:row>
    <x:row r="46" ht="28" customHeight="1">
      <x:c r="A46" s="28" t="str">
        <x:v>Explain what happens without approval and other options.</x:v>
      </x:c>
      <x:c r="B46" s="28"/>
      <x:c r="C46" s="28"/>
      <x:c r="D46" s="28"/>
      <x:c r="E46" s="28"/>
      <x:c r="F46" s="28"/>
      <x:c r="G46" s="28"/>
      <x:c r="H46" s="28"/>
      <x:c r="I46" s="28"/>
      <x:c r="J46" s="28"/>
      <x:c r="K46" s="28"/>
      <x:c r="L46" s="28"/>
    </x:row>
    <x:row r="47" ht="21" customHeight="1">
      <x:c r="A47" s="64"/>
      <x:c r="B47" s="64"/>
      <x:c r="C47" s="64"/>
      <x:c r="D47" s="64"/>
      <x:c r="E47" s="64"/>
      <x:c r="F47" s="64"/>
      <x:c r="G47" s="64"/>
      <x:c r="H47" s="64"/>
      <x:c r="I47" s="64"/>
      <x:c r="J47" s="64"/>
      <x:c r="K47" s="64"/>
      <x:c r="L47" s="64"/>
    </x:row>
    <x:row r="48" ht="21" customHeight="1">
      <x:c r="A48" s="64"/>
      <x:c r="B48" s="64"/>
      <x:c r="C48" s="64"/>
      <x:c r="D48" s="64"/>
      <x:c r="E48" s="64"/>
      <x:c r="F48" s="64"/>
      <x:c r="G48" s="64"/>
      <x:c r="H48" s="64"/>
      <x:c r="I48" s="64"/>
      <x:c r="J48" s="64"/>
      <x:c r="K48" s="64"/>
      <x:c r="L48" s="64"/>
    </x:row>
    <x:row r="49" ht="21" customHeight="1">
      <x:c r="A49" s="64"/>
      <x:c r="B49" s="64"/>
      <x:c r="C49" s="64"/>
      <x:c r="D49" s="64"/>
      <x:c r="E49" s="64"/>
      <x:c r="F49" s="64"/>
      <x:c r="G49" s="64"/>
      <x:c r="H49" s="64"/>
      <x:c r="I49" s="64"/>
      <x:c r="J49" s="64"/>
      <x:c r="K49" s="64"/>
      <x:c r="L49" s="64"/>
    </x:row>
    <x:row r="50" ht="21" customHeight="1">
      <x:c r="A50" s="15"/>
      <x:c r="B50" s="15"/>
      <x:c r="C50" s="15"/>
      <x:c r="D50" s="15"/>
      <x:c r="E50" s="15"/>
      <x:c r="F50" s="15"/>
      <x:c r="G50" s="15"/>
      <x:c r="H50" s="15"/>
      <x:c r="I50" s="15"/>
      <x:c r="J50" s="15"/>
      <x:c r="K50" s="15"/>
      <x:c r="L50" s="15"/>
    </x:row>
    <x:row r="51" ht="21" customHeight="1">
      <x:c r="A51" s="58" t="str">
        <x:v>08 | Decision and authority</x:v>
      </x:c>
      <x:c r="B51" s="58"/>
      <x:c r="C51" s="58"/>
      <x:c r="D51" s="58"/>
      <x:c r="E51" s="58"/>
      <x:c r="F51" s="58"/>
      <x:c r="G51" s="58"/>
      <x:c r="H51" s="58"/>
      <x:c r="I51" s="58"/>
      <x:c r="J51" s="58"/>
      <x:c r="K51" s="58"/>
      <x:c r="L51" s="58"/>
    </x:row>
    <x:row r="52" ht="28" customHeight="1">
      <x:c r="A52" s="28" t="str">
        <x:v>Record recommendation, approver, outcome, date and evidence.</x:v>
      </x:c>
      <x:c r="B52" s="28"/>
      <x:c r="C52" s="28"/>
      <x:c r="D52" s="28"/>
      <x:c r="E52" s="28"/>
      <x:c r="F52" s="28"/>
      <x:c r="G52" s="28"/>
      <x:c r="H52" s="28"/>
      <x:c r="I52" s="28"/>
      <x:c r="J52" s="28"/>
      <x:c r="K52" s="28"/>
      <x:c r="L52" s="28"/>
    </x:row>
    <x:row r="53" ht="21" customHeight="1">
      <x:c r="A53" s="64"/>
      <x:c r="B53" s="64"/>
      <x:c r="C53" s="64"/>
      <x:c r="D53" s="64"/>
      <x:c r="E53" s="64"/>
      <x:c r="F53" s="64"/>
      <x:c r="G53" s="64"/>
      <x:c r="H53" s="64"/>
      <x:c r="I53" s="64"/>
      <x:c r="J53" s="64"/>
      <x:c r="K53" s="64"/>
      <x:c r="L53" s="64"/>
    </x:row>
    <x:row r="54" ht="21" customHeight="1">
      <x:c r="A54" s="64"/>
      <x:c r="B54" s="64"/>
      <x:c r="C54" s="64"/>
      <x:c r="D54" s="64"/>
      <x:c r="E54" s="64"/>
      <x:c r="F54" s="64"/>
      <x:c r="G54" s="64"/>
      <x:c r="H54" s="64"/>
      <x:c r="I54" s="64"/>
      <x:c r="J54" s="64"/>
      <x:c r="K54" s="64"/>
      <x:c r="L54" s="64"/>
    </x:row>
    <x:row r="55" ht="21" customHeight="1">
      <x:c r="A55" s="64"/>
      <x:c r="B55" s="64"/>
      <x:c r="C55" s="64"/>
      <x:c r="D55" s="64"/>
      <x:c r="E55" s="64"/>
      <x:c r="F55" s="64"/>
      <x:c r="G55" s="64"/>
      <x:c r="H55" s="64"/>
      <x:c r="I55" s="64"/>
      <x:c r="J55" s="64"/>
      <x:c r="K55" s="64"/>
      <x:c r="L55" s="64"/>
    </x:row>
    <x:row r="56" ht="21" customHeight="1">
      <x:c r="A56" s="15"/>
      <x:c r="B56" s="15"/>
      <x:c r="C56" s="15"/>
      <x:c r="D56" s="15"/>
      <x:c r="E56" s="15"/>
      <x:c r="F56" s="15"/>
      <x:c r="G56" s="15"/>
      <x:c r="H56" s="15"/>
      <x:c r="I56" s="15"/>
      <x:c r="J56" s="15"/>
      <x:c r="K56" s="15"/>
      <x:c r="L56" s="15"/>
    </x:row>
    <x:row r="57" ht="21" customHeight="1">
      <x:c r="A57" s="58" t="str">
        <x:v>09 | Implementation and verification</x:v>
      </x:c>
      <x:c r="B57" s="58"/>
      <x:c r="C57" s="58"/>
      <x:c r="D57" s="58"/>
      <x:c r="E57" s="58"/>
      <x:c r="F57" s="58"/>
      <x:c r="G57" s="58"/>
      <x:c r="H57" s="58"/>
      <x:c r="I57" s="58"/>
      <x:c r="J57" s="58"/>
      <x:c r="K57" s="58"/>
      <x:c r="L57" s="58"/>
    </x:row>
    <x:row r="58" ht="28" customHeight="1">
      <x:c r="A58" s="28" t="str">
        <x:v>Name owner, baseline updates, test evidence and closure.</x:v>
      </x:c>
      <x:c r="B58" s="28"/>
      <x:c r="C58" s="28"/>
      <x:c r="D58" s="28"/>
      <x:c r="E58" s="28"/>
      <x:c r="F58" s="28"/>
      <x:c r="G58" s="28"/>
      <x:c r="H58" s="28"/>
      <x:c r="I58" s="28"/>
      <x:c r="J58" s="28"/>
      <x:c r="K58" s="28"/>
      <x:c r="L58" s="28"/>
    </x:row>
    <x:row r="59" ht="21" customHeight="1">
      <x:c r="A59" s="64"/>
      <x:c r="B59" s="64"/>
      <x:c r="C59" s="64"/>
      <x:c r="D59" s="64"/>
      <x:c r="E59" s="64"/>
      <x:c r="F59" s="64"/>
      <x:c r="G59" s="64"/>
      <x:c r="H59" s="64"/>
      <x:c r="I59" s="64"/>
      <x:c r="J59" s="64"/>
      <x:c r="K59" s="64"/>
      <x:c r="L59" s="64"/>
    </x:row>
    <x:row r="60" ht="21" customHeight="1">
      <x:c r="A60" s="64"/>
      <x:c r="B60" s="64"/>
      <x:c r="C60" s="64"/>
      <x:c r="D60" s="64"/>
      <x:c r="E60" s="64"/>
      <x:c r="F60" s="64"/>
      <x:c r="G60" s="64"/>
      <x:c r="H60" s="64"/>
      <x:c r="I60" s="64"/>
      <x:c r="J60" s="64"/>
      <x:c r="K60" s="64"/>
      <x:c r="L60" s="64"/>
    </x:row>
    <x:row r="61" ht="21" customHeight="1">
      <x:c r="A61" s="64"/>
      <x:c r="B61" s="64"/>
      <x:c r="C61" s="64"/>
      <x:c r="D61" s="64"/>
      <x:c r="E61" s="64"/>
      <x:c r="F61" s="64"/>
      <x:c r="G61" s="64"/>
      <x:c r="H61" s="64"/>
      <x:c r="I61" s="64"/>
      <x:c r="J61" s="64"/>
      <x:c r="K61" s="64"/>
      <x:c r="L61" s="64"/>
    </x:row>
    <x:row r="62" ht="21" customHeight="1">
      <x:c r="A62" s="15"/>
      <x:c r="B62" s="15"/>
      <x:c r="C62" s="15"/>
      <x:c r="D62" s="15"/>
      <x:c r="E62" s="15"/>
      <x:c r="F62" s="15"/>
      <x:c r="G62" s="15"/>
      <x:c r="H62" s="15"/>
      <x:c r="I62" s="15"/>
      <x:c r="J62" s="15"/>
      <x:c r="K62" s="15"/>
      <x:c r="L62" s="15"/>
    </x:row>
    <x:row r="63" ht="21" customHeight="1">
      <x:c r="A63" s="70" t="str">
        <x:v>COMPLETION CHECK | A change with no supplier invoice can still consume scarce internal capacity or delay benefits. "Essential" describes priority, not permission. Approval requires a named authorised decision maker and a traceable record.</x:v>
      </x:c>
      <x:c r="B63" s="70"/>
      <x:c r="C63" s="70"/>
      <x:c r="D63" s="70"/>
      <x:c r="E63" s="70"/>
      <x:c r="F63" s="70"/>
      <x:c r="G63" s="70"/>
      <x:c r="H63" s="70"/>
      <x:c r="I63" s="70"/>
      <x:c r="J63" s="70"/>
      <x:c r="K63" s="70"/>
      <x:c r="L63" s="70"/>
    </x:row>
    <x:row r="64" ht="21" customHeight="1">
      <x:c r="A64" s="70"/>
      <x:c r="B64" s="70"/>
      <x:c r="C64" s="70"/>
      <x:c r="D64" s="70"/>
      <x:c r="E64" s="70"/>
      <x:c r="F64" s="70"/>
      <x:c r="G64" s="70"/>
      <x:c r="H64" s="70"/>
      <x:c r="I64" s="70"/>
      <x:c r="J64" s="70"/>
      <x:c r="K64" s="70"/>
      <x:c r="L64" s="70"/>
    </x:row>
    <x:row r="65" ht="21" customHeight="1">
      <x:c r="A65" s="15"/>
      <x:c r="B65" s="15"/>
      <x:c r="C65" s="15"/>
      <x:c r="D65" s="15"/>
      <x:c r="E65" s="15"/>
      <x:c r="F65" s="15"/>
      <x:c r="G65" s="15"/>
      <x:c r="H65" s="15"/>
      <x:c r="I65" s="15"/>
      <x:c r="J65" s="15"/>
      <x:c r="K65" s="15"/>
      <x:c r="L65" s="15"/>
    </x:row>
    <x:row r="66" ht="21" customHeight="1">
      <x:c r="A66" s="76" t="str">
        <x:v>NEXT RECORD | C2B Change Log / C10 Impact</x:v>
      </x:c>
      <x:c r="B66" s="76"/>
      <x:c r="C66" s="76"/>
      <x:c r="D66" s="76"/>
      <x:c r="E66" s="76"/>
      <x:c r="F66" s="76"/>
      <x:c r="G66" s="76"/>
      <x:c r="H66" s="76"/>
      <x:c r="I66" s="76"/>
      <x:c r="J66" s="76"/>
      <x:c r="K66" s="76"/>
      <x:c r="L66" s="76"/>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5"/>
    <x:mergeCell ref="A46:L46"/>
    <x:mergeCell ref="A47:L49"/>
    <x:mergeCell ref="A51:L51"/>
    <x:mergeCell ref="A52:L52"/>
    <x:mergeCell ref="A53:L55"/>
    <x:mergeCell ref="A57:L57"/>
    <x:mergeCell ref="A58:L58"/>
    <x:mergeCell ref="A59:L61"/>
    <x:mergeCell ref="A63:L64"/>
    <x:mergeCell ref="A66:L66"/>
  </x:mergeCells>
  <x:pageMargins left="0.7" right="0.7" top="0.75" bottom="0.75" header="0.3" footer="0.3"/>
</x:worksheet>
</file>

<file path=xl/worksheets/sheet46.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 min="13" max="13" width="24" hidden="0" customWidth="1"/>
    <x:col min="14" max="14" width="24" hidden="0" customWidth="1"/>
    <x:col min="15" max="15" width="24" hidden="0" customWidth="1"/>
    <x:col min="16" max="16" width="24" hidden="0" customWidth="1"/>
    <x:col min="17" max="17" width="24" hidden="0" customWidth="1"/>
    <x:col min="18" max="18" width="24" hidden="0" customWidth="1"/>
    <x:col min="19" max="19" width="24" hidden="0" customWidth="1"/>
  </x:cols>
  <x:sheetData>
    <x:row r="1" ht="21" customHeight="1">
      <x:c r="A1" s="21" t="str">
        <x:v>C2B | Project change log</x:v>
      </x:c>
      <x:c r="B1" s="21"/>
      <x:c r="C1" s="21"/>
      <x:c r="D1" s="21"/>
      <x:c r="E1" s="21"/>
      <x:c r="F1" s="21"/>
      <x:c r="G1" s="21"/>
      <x:c r="H1" s="21"/>
      <x:c r="I1" s="21"/>
      <x:c r="J1" s="21"/>
      <x:c r="K1" s="21"/>
      <x:c r="L1" s="21"/>
      <x:c r="M1" s="21"/>
      <x:c r="N1" s="21"/>
      <x:c r="O1" s="21"/>
      <x:c r="P1" s="21"/>
      <x:c r="Q1" s="21"/>
      <x:c r="R1" s="21"/>
      <x:c r="S1" s="21"/>
    </x:row>
    <x:row r="2" ht="21" customHeight="1">
      <x:c r="A2" s="21"/>
      <x:c r="B2" s="21"/>
      <x:c r="C2" s="21"/>
      <x:c r="D2" s="21"/>
      <x:c r="E2" s="21"/>
      <x:c r="F2" s="21"/>
      <x:c r="G2" s="21"/>
      <x:c r="H2" s="21"/>
      <x:c r="I2" s="21"/>
      <x:c r="J2" s="21"/>
      <x:c r="K2" s="21"/>
      <x:c r="L2" s="21"/>
      <x:c r="M2" s="21"/>
      <x:c r="N2" s="21"/>
      <x:c r="O2" s="21"/>
      <x:c r="P2" s="21"/>
      <x:c r="Q2" s="21"/>
      <x:c r="R2" s="21"/>
      <x:c r="S2" s="21"/>
    </x:row>
    <x:row r="3" ht="21" customHeight="1">
      <x:c r="A3" s="21"/>
      <x:c r="B3" s="21"/>
      <x:c r="C3" s="21"/>
      <x:c r="D3" s="21"/>
      <x:c r="E3" s="21"/>
      <x:c r="F3" s="21"/>
      <x:c r="G3" s="21"/>
      <x:c r="H3" s="21"/>
      <x:c r="I3" s="21"/>
      <x:c r="J3" s="21"/>
      <x:c r="K3" s="21"/>
      <x:c r="L3" s="21"/>
      <x:c r="M3" s="21"/>
      <x:c r="N3" s="21"/>
      <x:c r="O3" s="21"/>
      <x:c r="P3" s="21"/>
      <x:c r="Q3" s="21"/>
      <x:c r="R3" s="21"/>
      <x:c r="S3" s="21"/>
    </x:row>
    <x:row r="4" ht="30" customHeight="1">
      <x:c r="A4" s="28" t="str">
        <x:v>Maintain one traceable register from change request to decision and verified implementation.</x:v>
      </x:c>
      <x:c r="B4" s="28"/>
      <x:c r="C4" s="28"/>
      <x:c r="D4" s="28"/>
      <x:c r="E4" s="28"/>
      <x:c r="F4" s="28"/>
      <x:c r="G4" s="28"/>
      <x:c r="H4" s="28"/>
      <x:c r="I4" s="28"/>
      <x:c r="J4" s="28"/>
      <x:c r="K4" s="28"/>
      <x:c r="L4" s="28"/>
      <x:c r="M4" s="28"/>
      <x:c r="N4" s="28"/>
      <x:c r="O4" s="28"/>
      <x:c r="P4" s="28"/>
      <x:c r="Q4" s="28"/>
      <x:c r="R4" s="28"/>
      <x:c r="S4" s="28"/>
    </x:row>
    <x:row r="5" ht="21" customHeight="1">
      <x:c r="A5" s="35" t="str">
        <x:v>03 | PROJECT IMPLEMENTATION</x:v>
      </x:c>
      <x:c r="B5" s="35"/>
      <x:c r="C5" s="35"/>
      <x:c r="D5" s="35"/>
      <x:c r="E5" s="35"/>
      <x:c r="F5" s="35"/>
      <x:c r="G5" s="35"/>
      <x:c r="H5" s="35"/>
      <x:c r="I5" s="35"/>
      <x:c r="J5" s="41" t="str">
        <x:f>IFERROR(HYPERLINK("#'04 Tool Index'!A1","OPEN TOOL INDEX"),"OPEN TOOL INDEX")</x:f>
        <x:v>OPEN TOOL INDEX</x:v>
      </x:c>
      <x:c r="K5" s="41"/>
      <x:c r="L5" s="41"/>
      <x:c r="M5" s="41"/>
      <x:c r="N5" s="41"/>
      <x:c r="O5" s="41"/>
      <x:c r="P5" s="41"/>
      <x:c r="Q5" s="41"/>
      <x:c r="R5" s="41"/>
      <x:c r="S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c r="M6" s="46"/>
      <x:c r="N6" s="46"/>
      <x:c r="O6" s="46"/>
      <x:c r="P6" s="46"/>
      <x:c r="Q6" s="46"/>
      <x:c r="R6" s="46"/>
      <x:c r="S6" s="46"/>
    </x:row>
    <x:row r="7" ht="26" customHeight="1">
      <x:c r="A7" s="52" t="str">
        <x:v>Adapted from S09, Change Log; HR Delivery approval-integrity additions.</x:v>
      </x:c>
      <x:c r="B7" s="52"/>
      <x:c r="C7" s="52"/>
      <x:c r="D7" s="52"/>
      <x:c r="E7" s="52"/>
      <x:c r="F7" s="52"/>
      <x:c r="G7" s="52"/>
      <x:c r="H7" s="52"/>
      <x:c r="I7" s="52"/>
      <x:c r="J7" s="52"/>
      <x:c r="K7" s="52"/>
      <x:c r="L7" s="52"/>
      <x:c r="M7" s="52"/>
      <x:c r="N7" s="52"/>
      <x:c r="O7" s="52"/>
      <x:c r="P7" s="52"/>
      <x:c r="Q7" s="52"/>
      <x:c r="R7" s="52"/>
      <x:c r="S7" s="52"/>
    </x:row>
    <x:row r="8" ht="21" customHeight="1">
      <x:c r="A8" s="15"/>
      <x:c r="B8" s="15"/>
      <x:c r="C8" s="15"/>
      <x:c r="D8" s="15"/>
      <x:c r="E8" s="15"/>
      <x:c r="F8" s="15"/>
      <x:c r="G8" s="15"/>
      <x:c r="H8" s="15"/>
      <x:c r="I8" s="15"/>
      <x:c r="J8" s="15"/>
      <x:c r="K8" s="15"/>
      <x:c r="L8" s="15"/>
      <x:c r="M8" s="15"/>
      <x:c r="N8" s="15"/>
      <x:c r="O8" s="15"/>
      <x:c r="P8" s="15"/>
      <x:c r="Q8" s="15"/>
      <x:c r="R8" s="15"/>
      <x:c r="S8" s="15"/>
    </x:row>
    <x:row r="9" ht="40" customHeight="1">
      <x:c r="A9" s="76" t="str">
        <x:v>CR ID</x:v>
      </x:c>
      <x:c r="B9" s="76" t="str">
        <x:v>Raised date</x:v>
      </x:c>
      <x:c r="C9" s="76" t="str">
        <x:v>Description of change</x:v>
      </x:c>
      <x:c r="D9" s="76" t="str">
        <x:v>Originator</x:v>
      </x:c>
      <x:c r="E9" s="76" t="str">
        <x:v>Issue ID</x:v>
      </x:c>
      <x:c r="F9" s="76" t="str">
        <x:v>Schedule impact days</x:v>
      </x:c>
      <x:c r="G9" s="76" t="str">
        <x:v>Budget impact</x:v>
      </x:c>
      <x:c r="H9" s="76" t="str">
        <x:v>Scope / quality impact</x:v>
      </x:c>
      <x:c r="I9" s="76" t="str">
        <x:v>Related projects / benefits</x:v>
      </x:c>
      <x:c r="J9" s="76" t="str">
        <x:v>Status</x:v>
      </x:c>
      <x:c r="K9" s="76" t="str">
        <x:v>Decision / reasons</x:v>
      </x:c>
      <x:c r="L9" s="76" t="str">
        <x:v>Decision maker</x:v>
      </x:c>
      <x:c r="M9" s="76" t="str">
        <x:v>Decision date</x:v>
      </x:c>
      <x:c r="N9" s="76" t="str">
        <x:v>Implemented date</x:v>
      </x:c>
      <x:c r="O9" s="76" t="str">
        <x:v>Baseline version</x:v>
      </x:c>
      <x:c r="P9" s="76" t="str">
        <x:v>Approval evidence</x:v>
      </x:c>
      <x:c r="Q9" s="76" t="str">
        <x:v>Approval completeness</x:v>
      </x:c>
      <x:c r="R9" s="76" t="str">
        <x:v>Implementation evidence</x:v>
      </x:c>
      <x:c r="S9" s="76" t="str">
        <x:v>Cost ID affected</x:v>
      </x:c>
    </x:row>
    <x:row r="10" ht="42" customHeight="1">
      <x:c r="A10" s="81"/>
      <x:c r="B10" s="144"/>
      <x:c r="C10" s="81"/>
      <x:c r="D10" s="81"/>
      <x:c r="E10" s="81"/>
      <x:c r="F10" s="176"/>
      <x:c r="G10" s="176"/>
      <x:c r="H10" s="81"/>
      <x:c r="I10" s="81"/>
      <x:c r="J10" s="81"/>
      <x:c r="K10" s="81"/>
      <x:c r="L10" s="81"/>
      <x:c r="M10" s="144"/>
      <x:c r="N10" s="144"/>
      <x:c r="O10" s="81"/>
      <x:c r="P10" s="81"/>
      <x:c r="Q10" s="155" t="str">
        <x:f>IF(A10="","",IF(J10="Approved",IF(AND(L10&lt;&gt;"",ISNUMBER(M10),P10&lt;&gt;"",ISNUMBER(G10),OR(G10=0,COUNTIF('B10 Budget'!$A$10:$A$109,S10)=1)),"APPROVED","INCOMPLETE APPROVAL"),IF(J10="","MISSING STATUS",UPPER(J10))))</x:f>
      </x:c>
      <x:c r="R10" s="81"/>
      <x:c r="S10" s="81"/>
    </x:row>
    <x:row r="11" ht="42" customHeight="1">
      <x:c r="A11" s="81"/>
      <x:c r="B11" s="144"/>
      <x:c r="C11" s="81"/>
      <x:c r="D11" s="81"/>
      <x:c r="E11" s="81"/>
      <x:c r="F11" s="176"/>
      <x:c r="G11" s="176"/>
      <x:c r="H11" s="81"/>
      <x:c r="I11" s="81"/>
      <x:c r="J11" s="81"/>
      <x:c r="K11" s="81"/>
      <x:c r="L11" s="81"/>
      <x:c r="M11" s="144"/>
      <x:c r="N11" s="144"/>
      <x:c r="O11" s="81"/>
      <x:c r="P11" s="81"/>
      <x:c r="Q11" s="155" t="str">
        <x:f>IF(A11="","",IF(J11="Approved",IF(AND(L11&lt;&gt;"",ISNUMBER(M11),P11&lt;&gt;"",ISNUMBER(G11),OR(G11=0,COUNTIF('B10 Budget'!$A$10:$A$109,S11)=1)),"APPROVED","INCOMPLETE APPROVAL"),IF(J11="","MISSING STATUS",UPPER(J11))))</x:f>
      </x:c>
      <x:c r="R11" s="81"/>
      <x:c r="S11" s="81"/>
    </x:row>
    <x:row r="12" ht="42" customHeight="1">
      <x:c r="A12" s="81"/>
      <x:c r="B12" s="144"/>
      <x:c r="C12" s="81"/>
      <x:c r="D12" s="81"/>
      <x:c r="E12" s="81"/>
      <x:c r="F12" s="176"/>
      <x:c r="G12" s="176"/>
      <x:c r="H12" s="81"/>
      <x:c r="I12" s="81"/>
      <x:c r="J12" s="81"/>
      <x:c r="K12" s="81"/>
      <x:c r="L12" s="81"/>
      <x:c r="M12" s="144"/>
      <x:c r="N12" s="144"/>
      <x:c r="O12" s="81"/>
      <x:c r="P12" s="81"/>
      <x:c r="Q12" s="155" t="str">
        <x:f>IF(A12="","",IF(J12="Approved",IF(AND(L12&lt;&gt;"",ISNUMBER(M12),P12&lt;&gt;"",ISNUMBER(G12),OR(G12=0,COUNTIF('B10 Budget'!$A$10:$A$109,S12)=1)),"APPROVED","INCOMPLETE APPROVAL"),IF(J12="","MISSING STATUS",UPPER(J12))))</x:f>
      </x:c>
      <x:c r="R12" s="81"/>
      <x:c r="S12" s="81"/>
    </x:row>
    <x:row r="13" ht="42" customHeight="1">
      <x:c r="A13" s="81"/>
      <x:c r="B13" s="144"/>
      <x:c r="C13" s="81"/>
      <x:c r="D13" s="81"/>
      <x:c r="E13" s="81"/>
      <x:c r="F13" s="176"/>
      <x:c r="G13" s="176"/>
      <x:c r="H13" s="81"/>
      <x:c r="I13" s="81"/>
      <x:c r="J13" s="81"/>
      <x:c r="K13" s="81"/>
      <x:c r="L13" s="81"/>
      <x:c r="M13" s="144"/>
      <x:c r="N13" s="144"/>
      <x:c r="O13" s="81"/>
      <x:c r="P13" s="81"/>
      <x:c r="Q13" s="155" t="str">
        <x:f>IF(A13="","",IF(J13="Approved",IF(AND(L13&lt;&gt;"",ISNUMBER(M13),P13&lt;&gt;"",ISNUMBER(G13),OR(G13=0,COUNTIF('B10 Budget'!$A$10:$A$109,S13)=1)),"APPROVED","INCOMPLETE APPROVAL"),IF(J13="","MISSING STATUS",UPPER(J13))))</x:f>
      </x:c>
      <x:c r="R13" s="81"/>
      <x:c r="S13" s="81"/>
    </x:row>
    <x:row r="14" ht="42" customHeight="1">
      <x:c r="A14" s="81"/>
      <x:c r="B14" s="144"/>
      <x:c r="C14" s="81"/>
      <x:c r="D14" s="81"/>
      <x:c r="E14" s="81"/>
      <x:c r="F14" s="176"/>
      <x:c r="G14" s="176"/>
      <x:c r="H14" s="81"/>
      <x:c r="I14" s="81"/>
      <x:c r="J14" s="81"/>
      <x:c r="K14" s="81"/>
      <x:c r="L14" s="81"/>
      <x:c r="M14" s="144"/>
      <x:c r="N14" s="144"/>
      <x:c r="O14" s="81"/>
      <x:c r="P14" s="81"/>
      <x:c r="Q14" s="155" t="str">
        <x:f>IF(A14="","",IF(J14="Approved",IF(AND(L14&lt;&gt;"",ISNUMBER(M14),P14&lt;&gt;"",ISNUMBER(G14),OR(G14=0,COUNTIF('B10 Budget'!$A$10:$A$109,S14)=1)),"APPROVED","INCOMPLETE APPROVAL"),IF(J14="","MISSING STATUS",UPPER(J14))))</x:f>
      </x:c>
      <x:c r="R14" s="81"/>
      <x:c r="S14" s="81"/>
    </x:row>
    <x:row r="15" ht="42" customHeight="1">
      <x:c r="A15" s="81"/>
      <x:c r="B15" s="144"/>
      <x:c r="C15" s="81"/>
      <x:c r="D15" s="81"/>
      <x:c r="E15" s="81"/>
      <x:c r="F15" s="176"/>
      <x:c r="G15" s="176"/>
      <x:c r="H15" s="81"/>
      <x:c r="I15" s="81"/>
      <x:c r="J15" s="81"/>
      <x:c r="K15" s="81"/>
      <x:c r="L15" s="81"/>
      <x:c r="M15" s="144"/>
      <x:c r="N15" s="144"/>
      <x:c r="O15" s="81"/>
      <x:c r="P15" s="81"/>
      <x:c r="Q15" s="155" t="str">
        <x:f>IF(A15="","",IF(J15="Approved",IF(AND(L15&lt;&gt;"",ISNUMBER(M15),P15&lt;&gt;"",ISNUMBER(G15),OR(G15=0,COUNTIF('B10 Budget'!$A$10:$A$109,S15)=1)),"APPROVED","INCOMPLETE APPROVAL"),IF(J15="","MISSING STATUS",UPPER(J15))))</x:f>
      </x:c>
      <x:c r="R15" s="81"/>
      <x:c r="S15" s="81"/>
    </x:row>
    <x:row r="16" ht="42" customHeight="1">
      <x:c r="A16" s="81"/>
      <x:c r="B16" s="144"/>
      <x:c r="C16" s="81"/>
      <x:c r="D16" s="81"/>
      <x:c r="E16" s="81"/>
      <x:c r="F16" s="176"/>
      <x:c r="G16" s="176"/>
      <x:c r="H16" s="81"/>
      <x:c r="I16" s="81"/>
      <x:c r="J16" s="81"/>
      <x:c r="K16" s="81"/>
      <x:c r="L16" s="81"/>
      <x:c r="M16" s="144"/>
      <x:c r="N16" s="144"/>
      <x:c r="O16" s="81"/>
      <x:c r="P16" s="81"/>
      <x:c r="Q16" s="155" t="str">
        <x:f>IF(A16="","",IF(J16="Approved",IF(AND(L16&lt;&gt;"",ISNUMBER(M16),P16&lt;&gt;"",ISNUMBER(G16),OR(G16=0,COUNTIF('B10 Budget'!$A$10:$A$109,S16)=1)),"APPROVED","INCOMPLETE APPROVAL"),IF(J16="","MISSING STATUS",UPPER(J16))))</x:f>
      </x:c>
      <x:c r="R16" s="81"/>
      <x:c r="S16" s="81"/>
    </x:row>
    <x:row r="17" ht="42" customHeight="1">
      <x:c r="A17" s="81"/>
      <x:c r="B17" s="144"/>
      <x:c r="C17" s="81"/>
      <x:c r="D17" s="81"/>
      <x:c r="E17" s="81"/>
      <x:c r="F17" s="176"/>
      <x:c r="G17" s="176"/>
      <x:c r="H17" s="81"/>
      <x:c r="I17" s="81"/>
      <x:c r="J17" s="81"/>
      <x:c r="K17" s="81"/>
      <x:c r="L17" s="81"/>
      <x:c r="M17" s="144"/>
      <x:c r="N17" s="144"/>
      <x:c r="O17" s="81"/>
      <x:c r="P17" s="81"/>
      <x:c r="Q17" s="155" t="str">
        <x:f>IF(A17="","",IF(J17="Approved",IF(AND(L17&lt;&gt;"",ISNUMBER(M17),P17&lt;&gt;"",ISNUMBER(G17),OR(G17=0,COUNTIF('B10 Budget'!$A$10:$A$109,S17)=1)),"APPROVED","INCOMPLETE APPROVAL"),IF(J17="","MISSING STATUS",UPPER(J17))))</x:f>
      </x:c>
      <x:c r="R17" s="81"/>
      <x:c r="S17" s="81"/>
    </x:row>
    <x:row r="18" ht="42" customHeight="1">
      <x:c r="A18" s="81"/>
      <x:c r="B18" s="144"/>
      <x:c r="C18" s="81"/>
      <x:c r="D18" s="81"/>
      <x:c r="E18" s="81"/>
      <x:c r="F18" s="176"/>
      <x:c r="G18" s="176"/>
      <x:c r="H18" s="81"/>
      <x:c r="I18" s="81"/>
      <x:c r="J18" s="81"/>
      <x:c r="K18" s="81"/>
      <x:c r="L18" s="81"/>
      <x:c r="M18" s="144"/>
      <x:c r="N18" s="144"/>
      <x:c r="O18" s="81"/>
      <x:c r="P18" s="81"/>
      <x:c r="Q18" s="155" t="str">
        <x:f>IF(A18="","",IF(J18="Approved",IF(AND(L18&lt;&gt;"",ISNUMBER(M18),P18&lt;&gt;"",ISNUMBER(G18),OR(G18=0,COUNTIF('B10 Budget'!$A$10:$A$109,S18)=1)),"APPROVED","INCOMPLETE APPROVAL"),IF(J18="","MISSING STATUS",UPPER(J18))))</x:f>
      </x:c>
      <x:c r="R18" s="81"/>
      <x:c r="S18" s="81"/>
    </x:row>
    <x:row r="19" ht="42" customHeight="1">
      <x:c r="A19" s="81"/>
      <x:c r="B19" s="144"/>
      <x:c r="C19" s="81"/>
      <x:c r="D19" s="81"/>
      <x:c r="E19" s="81"/>
      <x:c r="F19" s="176"/>
      <x:c r="G19" s="176"/>
      <x:c r="H19" s="81"/>
      <x:c r="I19" s="81"/>
      <x:c r="J19" s="81"/>
      <x:c r="K19" s="81"/>
      <x:c r="L19" s="81"/>
      <x:c r="M19" s="144"/>
      <x:c r="N19" s="144"/>
      <x:c r="O19" s="81"/>
      <x:c r="P19" s="81"/>
      <x:c r="Q19" s="155" t="str">
        <x:f>IF(A19="","",IF(J19="Approved",IF(AND(L19&lt;&gt;"",ISNUMBER(M19),P19&lt;&gt;"",ISNUMBER(G19),OR(G19=0,COUNTIF('B10 Budget'!$A$10:$A$109,S19)=1)),"APPROVED","INCOMPLETE APPROVAL"),IF(J19="","MISSING STATUS",UPPER(J19))))</x:f>
      </x:c>
      <x:c r="R19" s="81"/>
      <x:c r="S19" s="81"/>
    </x:row>
    <x:row r="20" ht="42" customHeight="1">
      <x:c r="A20" s="81"/>
      <x:c r="B20" s="144"/>
      <x:c r="C20" s="81"/>
      <x:c r="D20" s="81"/>
      <x:c r="E20" s="81"/>
      <x:c r="F20" s="176"/>
      <x:c r="G20" s="176"/>
      <x:c r="H20" s="81"/>
      <x:c r="I20" s="81"/>
      <x:c r="J20" s="81"/>
      <x:c r="K20" s="81"/>
      <x:c r="L20" s="81"/>
      <x:c r="M20" s="144"/>
      <x:c r="N20" s="144"/>
      <x:c r="O20" s="81"/>
      <x:c r="P20" s="81"/>
      <x:c r="Q20" s="155" t="str">
        <x:f>IF(A20="","",IF(J20="Approved",IF(AND(L20&lt;&gt;"",ISNUMBER(M20),P20&lt;&gt;"",ISNUMBER(G20),OR(G20=0,COUNTIF('B10 Budget'!$A$10:$A$109,S20)=1)),"APPROVED","INCOMPLETE APPROVAL"),IF(J20="","MISSING STATUS",UPPER(J20))))</x:f>
      </x:c>
      <x:c r="R20" s="81"/>
      <x:c r="S20" s="81"/>
    </x:row>
    <x:row r="21" ht="42" customHeight="1">
      <x:c r="A21" s="81"/>
      <x:c r="B21" s="144"/>
      <x:c r="C21" s="81"/>
      <x:c r="D21" s="81"/>
      <x:c r="E21" s="81"/>
      <x:c r="F21" s="176"/>
      <x:c r="G21" s="176"/>
      <x:c r="H21" s="81"/>
      <x:c r="I21" s="81"/>
      <x:c r="J21" s="81"/>
      <x:c r="K21" s="81"/>
      <x:c r="L21" s="81"/>
      <x:c r="M21" s="144"/>
      <x:c r="N21" s="144"/>
      <x:c r="O21" s="81"/>
      <x:c r="P21" s="81"/>
      <x:c r="Q21" s="155" t="str">
        <x:f>IF(A21="","",IF(J21="Approved",IF(AND(L21&lt;&gt;"",ISNUMBER(M21),P21&lt;&gt;"",ISNUMBER(G21),OR(G21=0,COUNTIF('B10 Budget'!$A$10:$A$109,S21)=1)),"APPROVED","INCOMPLETE APPROVAL"),IF(J21="","MISSING STATUS",UPPER(J21))))</x:f>
      </x:c>
      <x:c r="R21" s="81"/>
      <x:c r="S21" s="81"/>
    </x:row>
    <x:row r="22" ht="42" customHeight="1">
      <x:c r="A22" s="81"/>
      <x:c r="B22" s="144"/>
      <x:c r="C22" s="81"/>
      <x:c r="D22" s="81"/>
      <x:c r="E22" s="81"/>
      <x:c r="F22" s="176"/>
      <x:c r="G22" s="176"/>
      <x:c r="H22" s="81"/>
      <x:c r="I22" s="81"/>
      <x:c r="J22" s="81"/>
      <x:c r="K22" s="81"/>
      <x:c r="L22" s="81"/>
      <x:c r="M22" s="144"/>
      <x:c r="N22" s="144"/>
      <x:c r="O22" s="81"/>
      <x:c r="P22" s="81"/>
      <x:c r="Q22" s="155" t="str">
        <x:f>IF(A22="","",IF(J22="Approved",IF(AND(L22&lt;&gt;"",ISNUMBER(M22),P22&lt;&gt;"",ISNUMBER(G22),OR(G22=0,COUNTIF('B10 Budget'!$A$10:$A$109,S22)=1)),"APPROVED","INCOMPLETE APPROVAL"),IF(J22="","MISSING STATUS",UPPER(J22))))</x:f>
      </x:c>
      <x:c r="R22" s="81"/>
      <x:c r="S22" s="81"/>
    </x:row>
    <x:row r="23" ht="42" customHeight="1">
      <x:c r="A23" s="81"/>
      <x:c r="B23" s="144"/>
      <x:c r="C23" s="81"/>
      <x:c r="D23" s="81"/>
      <x:c r="E23" s="81"/>
      <x:c r="F23" s="176"/>
      <x:c r="G23" s="176"/>
      <x:c r="H23" s="81"/>
      <x:c r="I23" s="81"/>
      <x:c r="J23" s="81"/>
      <x:c r="K23" s="81"/>
      <x:c r="L23" s="81"/>
      <x:c r="M23" s="144"/>
      <x:c r="N23" s="144"/>
      <x:c r="O23" s="81"/>
      <x:c r="P23" s="81"/>
      <x:c r="Q23" s="155" t="str">
        <x:f>IF(A23="","",IF(J23="Approved",IF(AND(L23&lt;&gt;"",ISNUMBER(M23),P23&lt;&gt;"",ISNUMBER(G23),OR(G23=0,COUNTIF('B10 Budget'!$A$10:$A$109,S23)=1)),"APPROVED","INCOMPLETE APPROVAL"),IF(J23="","MISSING STATUS",UPPER(J23))))</x:f>
      </x:c>
      <x:c r="R23" s="81"/>
      <x:c r="S23" s="81"/>
    </x:row>
    <x:row r="24" ht="42" customHeight="1">
      <x:c r="A24" s="81"/>
      <x:c r="B24" s="144"/>
      <x:c r="C24" s="81"/>
      <x:c r="D24" s="81"/>
      <x:c r="E24" s="81"/>
      <x:c r="F24" s="176"/>
      <x:c r="G24" s="176"/>
      <x:c r="H24" s="81"/>
      <x:c r="I24" s="81"/>
      <x:c r="J24" s="81"/>
      <x:c r="K24" s="81"/>
      <x:c r="L24" s="81"/>
      <x:c r="M24" s="144"/>
      <x:c r="N24" s="144"/>
      <x:c r="O24" s="81"/>
      <x:c r="P24" s="81"/>
      <x:c r="Q24" s="155" t="str">
        <x:f>IF(A24="","",IF(J24="Approved",IF(AND(L24&lt;&gt;"",ISNUMBER(M24),P24&lt;&gt;"",ISNUMBER(G24),OR(G24=0,COUNTIF('B10 Budget'!$A$10:$A$109,S24)=1)),"APPROVED","INCOMPLETE APPROVAL"),IF(J24="","MISSING STATUS",UPPER(J24))))</x:f>
      </x:c>
      <x:c r="R24" s="81"/>
      <x:c r="S24" s="81"/>
    </x:row>
    <x:row r="25" ht="42" customHeight="1">
      <x:c r="A25" s="81"/>
      <x:c r="B25" s="144"/>
      <x:c r="C25" s="81"/>
      <x:c r="D25" s="81"/>
      <x:c r="E25" s="81"/>
      <x:c r="F25" s="176"/>
      <x:c r="G25" s="176"/>
      <x:c r="H25" s="81"/>
      <x:c r="I25" s="81"/>
      <x:c r="J25" s="81"/>
      <x:c r="K25" s="81"/>
      <x:c r="L25" s="81"/>
      <x:c r="M25" s="144"/>
      <x:c r="N25" s="144"/>
      <x:c r="O25" s="81"/>
      <x:c r="P25" s="81"/>
      <x:c r="Q25" s="155" t="str">
        <x:f>IF(A25="","",IF(J25="Approved",IF(AND(L25&lt;&gt;"",ISNUMBER(M25),P25&lt;&gt;"",ISNUMBER(G25),OR(G25=0,COUNTIF('B10 Budget'!$A$10:$A$109,S25)=1)),"APPROVED","INCOMPLETE APPROVAL"),IF(J25="","MISSING STATUS",UPPER(J25))))</x:f>
      </x:c>
      <x:c r="R25" s="81"/>
      <x:c r="S25" s="81"/>
    </x:row>
    <x:row r="26" ht="42" customHeight="1">
      <x:c r="A26" s="81"/>
      <x:c r="B26" s="144"/>
      <x:c r="C26" s="81"/>
      <x:c r="D26" s="81"/>
      <x:c r="E26" s="81"/>
      <x:c r="F26" s="176"/>
      <x:c r="G26" s="176"/>
      <x:c r="H26" s="81"/>
      <x:c r="I26" s="81"/>
      <x:c r="J26" s="81"/>
      <x:c r="K26" s="81"/>
      <x:c r="L26" s="81"/>
      <x:c r="M26" s="144"/>
      <x:c r="N26" s="144"/>
      <x:c r="O26" s="81"/>
      <x:c r="P26" s="81"/>
      <x:c r="Q26" s="155" t="str">
        <x:f>IF(A26="","",IF(J26="Approved",IF(AND(L26&lt;&gt;"",ISNUMBER(M26),P26&lt;&gt;"",ISNUMBER(G26),OR(G26=0,COUNTIF('B10 Budget'!$A$10:$A$109,S26)=1)),"APPROVED","INCOMPLETE APPROVAL"),IF(J26="","MISSING STATUS",UPPER(J26))))</x:f>
      </x:c>
      <x:c r="R26" s="81"/>
      <x:c r="S26" s="81"/>
    </x:row>
    <x:row r="27" ht="42" customHeight="1">
      <x:c r="A27" s="81"/>
      <x:c r="B27" s="144"/>
      <x:c r="C27" s="81"/>
      <x:c r="D27" s="81"/>
      <x:c r="E27" s="81"/>
      <x:c r="F27" s="176"/>
      <x:c r="G27" s="176"/>
      <x:c r="H27" s="81"/>
      <x:c r="I27" s="81"/>
      <x:c r="J27" s="81"/>
      <x:c r="K27" s="81"/>
      <x:c r="L27" s="81"/>
      <x:c r="M27" s="144"/>
      <x:c r="N27" s="144"/>
      <x:c r="O27" s="81"/>
      <x:c r="P27" s="81"/>
      <x:c r="Q27" s="155" t="str">
        <x:f>IF(A27="","",IF(J27="Approved",IF(AND(L27&lt;&gt;"",ISNUMBER(M27),P27&lt;&gt;"",ISNUMBER(G27),OR(G27=0,COUNTIF('B10 Budget'!$A$10:$A$109,S27)=1)),"APPROVED","INCOMPLETE APPROVAL"),IF(J27="","MISSING STATUS",UPPER(J27))))</x:f>
      </x:c>
      <x:c r="R27" s="81"/>
      <x:c r="S27" s="81"/>
    </x:row>
    <x:row r="28" ht="42" customHeight="1">
      <x:c r="A28" s="81"/>
      <x:c r="B28" s="144"/>
      <x:c r="C28" s="81"/>
      <x:c r="D28" s="81"/>
      <x:c r="E28" s="81"/>
      <x:c r="F28" s="176"/>
      <x:c r="G28" s="176"/>
      <x:c r="H28" s="81"/>
      <x:c r="I28" s="81"/>
      <x:c r="J28" s="81"/>
      <x:c r="K28" s="81"/>
      <x:c r="L28" s="81"/>
      <x:c r="M28" s="144"/>
      <x:c r="N28" s="144"/>
      <x:c r="O28" s="81"/>
      <x:c r="P28" s="81"/>
      <x:c r="Q28" s="155" t="str">
        <x:f>IF(A28="","",IF(J28="Approved",IF(AND(L28&lt;&gt;"",ISNUMBER(M28),P28&lt;&gt;"",ISNUMBER(G28),OR(G28=0,COUNTIF('B10 Budget'!$A$10:$A$109,S28)=1)),"APPROVED","INCOMPLETE APPROVAL"),IF(J28="","MISSING STATUS",UPPER(J28))))</x:f>
      </x:c>
      <x:c r="R28" s="81"/>
      <x:c r="S28" s="81"/>
    </x:row>
    <x:row r="29" ht="42" customHeight="1">
      <x:c r="A29" s="81"/>
      <x:c r="B29" s="144"/>
      <x:c r="C29" s="81"/>
      <x:c r="D29" s="81"/>
      <x:c r="E29" s="81"/>
      <x:c r="F29" s="176"/>
      <x:c r="G29" s="176"/>
      <x:c r="H29" s="81"/>
      <x:c r="I29" s="81"/>
      <x:c r="J29" s="81"/>
      <x:c r="K29" s="81"/>
      <x:c r="L29" s="81"/>
      <x:c r="M29" s="144"/>
      <x:c r="N29" s="144"/>
      <x:c r="O29" s="81"/>
      <x:c r="P29" s="81"/>
      <x:c r="Q29" s="155" t="str">
        <x:f>IF(A29="","",IF(J29="Approved",IF(AND(L29&lt;&gt;"",ISNUMBER(M29),P29&lt;&gt;"",ISNUMBER(G29),OR(G29=0,COUNTIF('B10 Budget'!$A$10:$A$109,S29)=1)),"APPROVED","INCOMPLETE APPROVAL"),IF(J29="","MISSING STATUS",UPPER(J29))))</x:f>
      </x:c>
      <x:c r="R29" s="81"/>
      <x:c r="S29" s="81"/>
    </x:row>
    <x:row r="30" ht="42" customHeight="1">
      <x:c r="A30" s="81"/>
      <x:c r="B30" s="144"/>
      <x:c r="C30" s="81"/>
      <x:c r="D30" s="81"/>
      <x:c r="E30" s="81"/>
      <x:c r="F30" s="176"/>
      <x:c r="G30" s="176"/>
      <x:c r="H30" s="81"/>
      <x:c r="I30" s="81"/>
      <x:c r="J30" s="81"/>
      <x:c r="K30" s="81"/>
      <x:c r="L30" s="81"/>
      <x:c r="M30" s="144"/>
      <x:c r="N30" s="144"/>
      <x:c r="O30" s="81"/>
      <x:c r="P30" s="81"/>
      <x:c r="Q30" s="155" t="str">
        <x:f>IF(A30="","",IF(J30="Approved",IF(AND(L30&lt;&gt;"",ISNUMBER(M30),P30&lt;&gt;"",ISNUMBER(G30),OR(G30=0,COUNTIF('B10 Budget'!$A$10:$A$109,S30)=1)),"APPROVED","INCOMPLETE APPROVAL"),IF(J30="","MISSING STATUS",UPPER(J30))))</x:f>
      </x:c>
      <x:c r="R30" s="81"/>
      <x:c r="S30" s="81"/>
    </x:row>
    <x:row r="31" ht="42" customHeight="1">
      <x:c r="A31" s="81"/>
      <x:c r="B31" s="144"/>
      <x:c r="C31" s="81"/>
      <x:c r="D31" s="81"/>
      <x:c r="E31" s="81"/>
      <x:c r="F31" s="176"/>
      <x:c r="G31" s="176"/>
      <x:c r="H31" s="81"/>
      <x:c r="I31" s="81"/>
      <x:c r="J31" s="81"/>
      <x:c r="K31" s="81"/>
      <x:c r="L31" s="81"/>
      <x:c r="M31" s="144"/>
      <x:c r="N31" s="144"/>
      <x:c r="O31" s="81"/>
      <x:c r="P31" s="81"/>
      <x:c r="Q31" s="155" t="str">
        <x:f>IF(A31="","",IF(J31="Approved",IF(AND(L31&lt;&gt;"",ISNUMBER(M31),P31&lt;&gt;"",ISNUMBER(G31),OR(G31=0,COUNTIF('B10 Budget'!$A$10:$A$109,S31)=1)),"APPROVED","INCOMPLETE APPROVAL"),IF(J31="","MISSING STATUS",UPPER(J31))))</x:f>
      </x:c>
      <x:c r="R31" s="81"/>
      <x:c r="S31" s="81"/>
    </x:row>
    <x:row r="32" ht="42" customHeight="1">
      <x:c r="A32" s="81"/>
      <x:c r="B32" s="144"/>
      <x:c r="C32" s="81"/>
      <x:c r="D32" s="81"/>
      <x:c r="E32" s="81"/>
      <x:c r="F32" s="176"/>
      <x:c r="G32" s="176"/>
      <x:c r="H32" s="81"/>
      <x:c r="I32" s="81"/>
      <x:c r="J32" s="81"/>
      <x:c r="K32" s="81"/>
      <x:c r="L32" s="81"/>
      <x:c r="M32" s="144"/>
      <x:c r="N32" s="144"/>
      <x:c r="O32" s="81"/>
      <x:c r="P32" s="81"/>
      <x:c r="Q32" s="155" t="str">
        <x:f>IF(A32="","",IF(J32="Approved",IF(AND(L32&lt;&gt;"",ISNUMBER(M32),P32&lt;&gt;"",ISNUMBER(G32),OR(G32=0,COUNTIF('B10 Budget'!$A$10:$A$109,S32)=1)),"APPROVED","INCOMPLETE APPROVAL"),IF(J32="","MISSING STATUS",UPPER(J32))))</x:f>
      </x:c>
      <x:c r="R32" s="81"/>
      <x:c r="S32" s="81"/>
    </x:row>
    <x:row r="33" ht="42" customHeight="1">
      <x:c r="A33" s="81"/>
      <x:c r="B33" s="144"/>
      <x:c r="C33" s="81"/>
      <x:c r="D33" s="81"/>
      <x:c r="E33" s="81"/>
      <x:c r="F33" s="176"/>
      <x:c r="G33" s="176"/>
      <x:c r="H33" s="81"/>
      <x:c r="I33" s="81"/>
      <x:c r="J33" s="81"/>
      <x:c r="K33" s="81"/>
      <x:c r="L33" s="81"/>
      <x:c r="M33" s="144"/>
      <x:c r="N33" s="144"/>
      <x:c r="O33" s="81"/>
      <x:c r="P33" s="81"/>
      <x:c r="Q33" s="155" t="str">
        <x:f>IF(A33="","",IF(J33="Approved",IF(AND(L33&lt;&gt;"",ISNUMBER(M33),P33&lt;&gt;"",ISNUMBER(G33),OR(G33=0,COUNTIF('B10 Budget'!$A$10:$A$109,S33)=1)),"APPROVED","INCOMPLETE APPROVAL"),IF(J33="","MISSING STATUS",UPPER(J33))))</x:f>
      </x:c>
      <x:c r="R33" s="81"/>
      <x:c r="S33" s="81"/>
    </x:row>
    <x:row r="34" ht="42" customHeight="1">
      <x:c r="A34" s="81"/>
      <x:c r="B34" s="144"/>
      <x:c r="C34" s="81"/>
      <x:c r="D34" s="81"/>
      <x:c r="E34" s="81"/>
      <x:c r="F34" s="176"/>
      <x:c r="G34" s="176"/>
      <x:c r="H34" s="81"/>
      <x:c r="I34" s="81"/>
      <x:c r="J34" s="81"/>
      <x:c r="K34" s="81"/>
      <x:c r="L34" s="81"/>
      <x:c r="M34" s="144"/>
      <x:c r="N34" s="144"/>
      <x:c r="O34" s="81"/>
      <x:c r="P34" s="81"/>
      <x:c r="Q34" s="155" t="str">
        <x:f>IF(A34="","",IF(J34="Approved",IF(AND(L34&lt;&gt;"",ISNUMBER(M34),P34&lt;&gt;"",ISNUMBER(G34),OR(G34=0,COUNTIF('B10 Budget'!$A$10:$A$109,S34)=1)),"APPROVED","INCOMPLETE APPROVAL"),IF(J34="","MISSING STATUS",UPPER(J34))))</x:f>
      </x:c>
      <x:c r="R34" s="81"/>
      <x:c r="S34" s="81"/>
    </x:row>
    <x:row r="35" ht="42" customHeight="1">
      <x:c r="A35" s="81"/>
      <x:c r="B35" s="144"/>
      <x:c r="C35" s="81"/>
      <x:c r="D35" s="81"/>
      <x:c r="E35" s="81"/>
      <x:c r="F35" s="176"/>
      <x:c r="G35" s="176"/>
      <x:c r="H35" s="81"/>
      <x:c r="I35" s="81"/>
      <x:c r="J35" s="81"/>
      <x:c r="K35" s="81"/>
      <x:c r="L35" s="81"/>
      <x:c r="M35" s="144"/>
      <x:c r="N35" s="144"/>
      <x:c r="O35" s="81"/>
      <x:c r="P35" s="81"/>
      <x:c r="Q35" s="155" t="str">
        <x:f>IF(A35="","",IF(J35="Approved",IF(AND(L35&lt;&gt;"",ISNUMBER(M35),P35&lt;&gt;"",ISNUMBER(G35),OR(G35=0,COUNTIF('B10 Budget'!$A$10:$A$109,S35)=1)),"APPROVED","INCOMPLETE APPROVAL"),IF(J35="","MISSING STATUS",UPPER(J35))))</x:f>
      </x:c>
      <x:c r="R35" s="81"/>
      <x:c r="S35" s="81"/>
    </x:row>
    <x:row r="36" ht="42" customHeight="1">
      <x:c r="A36" s="81"/>
      <x:c r="B36" s="144"/>
      <x:c r="C36" s="81"/>
      <x:c r="D36" s="81"/>
      <x:c r="E36" s="81"/>
      <x:c r="F36" s="176"/>
      <x:c r="G36" s="176"/>
      <x:c r="H36" s="81"/>
      <x:c r="I36" s="81"/>
      <x:c r="J36" s="81"/>
      <x:c r="K36" s="81"/>
      <x:c r="L36" s="81"/>
      <x:c r="M36" s="144"/>
      <x:c r="N36" s="144"/>
      <x:c r="O36" s="81"/>
      <x:c r="P36" s="81"/>
      <x:c r="Q36" s="155" t="str">
        <x:f>IF(A36="","",IF(J36="Approved",IF(AND(L36&lt;&gt;"",ISNUMBER(M36),P36&lt;&gt;"",ISNUMBER(G36),OR(G36=0,COUNTIF('B10 Budget'!$A$10:$A$109,S36)=1)),"APPROVED","INCOMPLETE APPROVAL"),IF(J36="","MISSING STATUS",UPPER(J36))))</x:f>
      </x:c>
      <x:c r="R36" s="81"/>
      <x:c r="S36" s="81"/>
    </x:row>
    <x:row r="37" ht="42" customHeight="1">
      <x:c r="A37" s="81"/>
      <x:c r="B37" s="144"/>
      <x:c r="C37" s="81"/>
      <x:c r="D37" s="81"/>
      <x:c r="E37" s="81"/>
      <x:c r="F37" s="176"/>
      <x:c r="G37" s="176"/>
      <x:c r="H37" s="81"/>
      <x:c r="I37" s="81"/>
      <x:c r="J37" s="81"/>
      <x:c r="K37" s="81"/>
      <x:c r="L37" s="81"/>
      <x:c r="M37" s="144"/>
      <x:c r="N37" s="144"/>
      <x:c r="O37" s="81"/>
      <x:c r="P37" s="81"/>
      <x:c r="Q37" s="155" t="str">
        <x:f>IF(A37="","",IF(J37="Approved",IF(AND(L37&lt;&gt;"",ISNUMBER(M37),P37&lt;&gt;"",ISNUMBER(G37),OR(G37=0,COUNTIF('B10 Budget'!$A$10:$A$109,S37)=1)),"APPROVED","INCOMPLETE APPROVAL"),IF(J37="","MISSING STATUS",UPPER(J37))))</x:f>
      </x:c>
      <x:c r="R37" s="81"/>
      <x:c r="S37" s="81"/>
    </x:row>
    <x:row r="38" ht="42" customHeight="1">
      <x:c r="A38" s="81"/>
      <x:c r="B38" s="144"/>
      <x:c r="C38" s="81"/>
      <x:c r="D38" s="81"/>
      <x:c r="E38" s="81"/>
      <x:c r="F38" s="176"/>
      <x:c r="G38" s="176"/>
      <x:c r="H38" s="81"/>
      <x:c r="I38" s="81"/>
      <x:c r="J38" s="81"/>
      <x:c r="K38" s="81"/>
      <x:c r="L38" s="81"/>
      <x:c r="M38" s="144"/>
      <x:c r="N38" s="144"/>
      <x:c r="O38" s="81"/>
      <x:c r="P38" s="81"/>
      <x:c r="Q38" s="155" t="str">
        <x:f>IF(A38="","",IF(J38="Approved",IF(AND(L38&lt;&gt;"",ISNUMBER(M38),P38&lt;&gt;"",ISNUMBER(G38),OR(G38=0,COUNTIF('B10 Budget'!$A$10:$A$109,S38)=1)),"APPROVED","INCOMPLETE APPROVAL"),IF(J38="","MISSING STATUS",UPPER(J38))))</x:f>
      </x:c>
      <x:c r="R38" s="81"/>
      <x:c r="S38" s="81"/>
    </x:row>
    <x:row r="39" ht="42" customHeight="1">
      <x:c r="A39" s="81"/>
      <x:c r="B39" s="144"/>
      <x:c r="C39" s="81"/>
      <x:c r="D39" s="81"/>
      <x:c r="E39" s="81"/>
      <x:c r="F39" s="176"/>
      <x:c r="G39" s="176"/>
      <x:c r="H39" s="81"/>
      <x:c r="I39" s="81"/>
      <x:c r="J39" s="81"/>
      <x:c r="K39" s="81"/>
      <x:c r="L39" s="81"/>
      <x:c r="M39" s="144"/>
      <x:c r="N39" s="144"/>
      <x:c r="O39" s="81"/>
      <x:c r="P39" s="81"/>
      <x:c r="Q39" s="155" t="str">
        <x:f>IF(A39="","",IF(J39="Approved",IF(AND(L39&lt;&gt;"",ISNUMBER(M39),P39&lt;&gt;"",ISNUMBER(G39),OR(G39=0,COUNTIF('B10 Budget'!$A$10:$A$109,S39)=1)),"APPROVED","INCOMPLETE APPROVAL"),IF(J39="","MISSING STATUS",UPPER(J39))))</x:f>
      </x:c>
      <x:c r="R39" s="81"/>
      <x:c r="S39" s="81"/>
    </x:row>
    <x:row r="40" ht="42" customHeight="1">
      <x:c r="A40" s="81"/>
      <x:c r="B40" s="144"/>
      <x:c r="C40" s="81"/>
      <x:c r="D40" s="81"/>
      <x:c r="E40" s="81"/>
      <x:c r="F40" s="176"/>
      <x:c r="G40" s="176"/>
      <x:c r="H40" s="81"/>
      <x:c r="I40" s="81"/>
      <x:c r="J40" s="81"/>
      <x:c r="K40" s="81"/>
      <x:c r="L40" s="81"/>
      <x:c r="M40" s="144"/>
      <x:c r="N40" s="144"/>
      <x:c r="O40" s="81"/>
      <x:c r="P40" s="81"/>
      <x:c r="Q40" s="155" t="str">
        <x:f>IF(A40="","",IF(J40="Approved",IF(AND(L40&lt;&gt;"",ISNUMBER(M40),P40&lt;&gt;"",ISNUMBER(G40),OR(G40=0,COUNTIF('B10 Budget'!$A$10:$A$109,S40)=1)),"APPROVED","INCOMPLETE APPROVAL"),IF(J40="","MISSING STATUS",UPPER(J40))))</x:f>
      </x:c>
      <x:c r="R40" s="81"/>
      <x:c r="S40" s="81"/>
    </x:row>
    <x:row r="41" ht="42" customHeight="1">
      <x:c r="A41" s="81"/>
      <x:c r="B41" s="144"/>
      <x:c r="C41" s="81"/>
      <x:c r="D41" s="81"/>
      <x:c r="E41" s="81"/>
      <x:c r="F41" s="176"/>
      <x:c r="G41" s="176"/>
      <x:c r="H41" s="81"/>
      <x:c r="I41" s="81"/>
      <x:c r="J41" s="81"/>
      <x:c r="K41" s="81"/>
      <x:c r="L41" s="81"/>
      <x:c r="M41" s="144"/>
      <x:c r="N41" s="144"/>
      <x:c r="O41" s="81"/>
      <x:c r="P41" s="81"/>
      <x:c r="Q41" s="155" t="str">
        <x:f>IF(A41="","",IF(J41="Approved",IF(AND(L41&lt;&gt;"",ISNUMBER(M41),P41&lt;&gt;"",ISNUMBER(G41),OR(G41=0,COUNTIF('B10 Budget'!$A$10:$A$109,S41)=1)),"APPROVED","INCOMPLETE APPROVAL"),IF(J41="","MISSING STATUS",UPPER(J41))))</x:f>
      </x:c>
      <x:c r="R41" s="81"/>
      <x:c r="S41" s="81"/>
    </x:row>
    <x:row r="42" ht="42" customHeight="1">
      <x:c r="A42" s="81"/>
      <x:c r="B42" s="144"/>
      <x:c r="C42" s="81"/>
      <x:c r="D42" s="81"/>
      <x:c r="E42" s="81"/>
      <x:c r="F42" s="176"/>
      <x:c r="G42" s="176"/>
      <x:c r="H42" s="81"/>
      <x:c r="I42" s="81"/>
      <x:c r="J42" s="81"/>
      <x:c r="K42" s="81"/>
      <x:c r="L42" s="81"/>
      <x:c r="M42" s="144"/>
      <x:c r="N42" s="144"/>
      <x:c r="O42" s="81"/>
      <x:c r="P42" s="81"/>
      <x:c r="Q42" s="155" t="str">
        <x:f>IF(A42="","",IF(J42="Approved",IF(AND(L42&lt;&gt;"",ISNUMBER(M42),P42&lt;&gt;"",ISNUMBER(G42),OR(G42=0,COUNTIF('B10 Budget'!$A$10:$A$109,S42)=1)),"APPROVED","INCOMPLETE APPROVAL"),IF(J42="","MISSING STATUS",UPPER(J42))))</x:f>
      </x:c>
      <x:c r="R42" s="81"/>
      <x:c r="S42" s="81"/>
    </x:row>
    <x:row r="43" ht="42" customHeight="1">
      <x:c r="A43" s="81"/>
      <x:c r="B43" s="144"/>
      <x:c r="C43" s="81"/>
      <x:c r="D43" s="81"/>
      <x:c r="E43" s="81"/>
      <x:c r="F43" s="176"/>
      <x:c r="G43" s="176"/>
      <x:c r="H43" s="81"/>
      <x:c r="I43" s="81"/>
      <x:c r="J43" s="81"/>
      <x:c r="K43" s="81"/>
      <x:c r="L43" s="81"/>
      <x:c r="M43" s="144"/>
      <x:c r="N43" s="144"/>
      <x:c r="O43" s="81"/>
      <x:c r="P43" s="81"/>
      <x:c r="Q43" s="155" t="str">
        <x:f>IF(A43="","",IF(J43="Approved",IF(AND(L43&lt;&gt;"",ISNUMBER(M43),P43&lt;&gt;"",ISNUMBER(G43),OR(G43=0,COUNTIF('B10 Budget'!$A$10:$A$109,S43)=1)),"APPROVED","INCOMPLETE APPROVAL"),IF(J43="","MISSING STATUS",UPPER(J43))))</x:f>
      </x:c>
      <x:c r="R43" s="81"/>
      <x:c r="S43" s="81"/>
    </x:row>
    <x:row r="44" ht="42" customHeight="1">
      <x:c r="A44" s="81"/>
      <x:c r="B44" s="144"/>
      <x:c r="C44" s="81"/>
      <x:c r="D44" s="81"/>
      <x:c r="E44" s="81"/>
      <x:c r="F44" s="176"/>
      <x:c r="G44" s="176"/>
      <x:c r="H44" s="81"/>
      <x:c r="I44" s="81"/>
      <x:c r="J44" s="81"/>
      <x:c r="K44" s="81"/>
      <x:c r="L44" s="81"/>
      <x:c r="M44" s="144"/>
      <x:c r="N44" s="144"/>
      <x:c r="O44" s="81"/>
      <x:c r="P44" s="81"/>
      <x:c r="Q44" s="155" t="str">
        <x:f>IF(A44="","",IF(J44="Approved",IF(AND(L44&lt;&gt;"",ISNUMBER(M44),P44&lt;&gt;"",ISNUMBER(G44),OR(G44=0,COUNTIF('B10 Budget'!$A$10:$A$109,S44)=1)),"APPROVED","INCOMPLETE APPROVAL"),IF(J44="","MISSING STATUS",UPPER(J44))))</x:f>
      </x:c>
      <x:c r="R44" s="81"/>
      <x:c r="S44" s="81"/>
    </x:row>
    <x:row r="45" ht="42" customHeight="1">
      <x:c r="A45" s="81"/>
      <x:c r="B45" s="144"/>
      <x:c r="C45" s="81"/>
      <x:c r="D45" s="81"/>
      <x:c r="E45" s="81"/>
      <x:c r="F45" s="176"/>
      <x:c r="G45" s="176"/>
      <x:c r="H45" s="81"/>
      <x:c r="I45" s="81"/>
      <x:c r="J45" s="81"/>
      <x:c r="K45" s="81"/>
      <x:c r="L45" s="81"/>
      <x:c r="M45" s="144"/>
      <x:c r="N45" s="144"/>
      <x:c r="O45" s="81"/>
      <x:c r="P45" s="81"/>
      <x:c r="Q45" s="155" t="str">
        <x:f>IF(A45="","",IF(J45="Approved",IF(AND(L45&lt;&gt;"",ISNUMBER(M45),P45&lt;&gt;"",ISNUMBER(G45),OR(G45=0,COUNTIF('B10 Budget'!$A$10:$A$109,S45)=1)),"APPROVED","INCOMPLETE APPROVAL"),IF(J45="","MISSING STATUS",UPPER(J45))))</x:f>
      </x:c>
      <x:c r="R45" s="81"/>
      <x:c r="S45" s="81"/>
    </x:row>
    <x:row r="46" ht="42" customHeight="1">
      <x:c r="A46" s="81"/>
      <x:c r="B46" s="144"/>
      <x:c r="C46" s="81"/>
      <x:c r="D46" s="81"/>
      <x:c r="E46" s="81"/>
      <x:c r="F46" s="176"/>
      <x:c r="G46" s="176"/>
      <x:c r="H46" s="81"/>
      <x:c r="I46" s="81"/>
      <x:c r="J46" s="81"/>
      <x:c r="K46" s="81"/>
      <x:c r="L46" s="81"/>
      <x:c r="M46" s="144"/>
      <x:c r="N46" s="144"/>
      <x:c r="O46" s="81"/>
      <x:c r="P46" s="81"/>
      <x:c r="Q46" s="155" t="str">
        <x:f>IF(A46="","",IF(J46="Approved",IF(AND(L46&lt;&gt;"",ISNUMBER(M46),P46&lt;&gt;"",ISNUMBER(G46),OR(G46=0,COUNTIF('B10 Budget'!$A$10:$A$109,S46)=1)),"APPROVED","INCOMPLETE APPROVAL"),IF(J46="","MISSING STATUS",UPPER(J46))))</x:f>
      </x:c>
      <x:c r="R46" s="81"/>
      <x:c r="S46" s="81"/>
    </x:row>
    <x:row r="47" ht="42" customHeight="1">
      <x:c r="A47" s="81"/>
      <x:c r="B47" s="144"/>
      <x:c r="C47" s="81"/>
      <x:c r="D47" s="81"/>
      <x:c r="E47" s="81"/>
      <x:c r="F47" s="176"/>
      <x:c r="G47" s="176"/>
      <x:c r="H47" s="81"/>
      <x:c r="I47" s="81"/>
      <x:c r="J47" s="81"/>
      <x:c r="K47" s="81"/>
      <x:c r="L47" s="81"/>
      <x:c r="M47" s="144"/>
      <x:c r="N47" s="144"/>
      <x:c r="O47" s="81"/>
      <x:c r="P47" s="81"/>
      <x:c r="Q47" s="155" t="str">
        <x:f>IF(A47="","",IF(J47="Approved",IF(AND(L47&lt;&gt;"",ISNUMBER(M47),P47&lt;&gt;"",ISNUMBER(G47),OR(G47=0,COUNTIF('B10 Budget'!$A$10:$A$109,S47)=1)),"APPROVED","INCOMPLETE APPROVAL"),IF(J47="","MISSING STATUS",UPPER(J47))))</x:f>
      </x:c>
      <x:c r="R47" s="81"/>
      <x:c r="S47" s="81"/>
    </x:row>
    <x:row r="48" ht="42" customHeight="1">
      <x:c r="A48" s="81"/>
      <x:c r="B48" s="144"/>
      <x:c r="C48" s="81"/>
      <x:c r="D48" s="81"/>
      <x:c r="E48" s="81"/>
      <x:c r="F48" s="176"/>
      <x:c r="G48" s="176"/>
      <x:c r="H48" s="81"/>
      <x:c r="I48" s="81"/>
      <x:c r="J48" s="81"/>
      <x:c r="K48" s="81"/>
      <x:c r="L48" s="81"/>
      <x:c r="M48" s="144"/>
      <x:c r="N48" s="144"/>
      <x:c r="O48" s="81"/>
      <x:c r="P48" s="81"/>
      <x:c r="Q48" s="155" t="str">
        <x:f>IF(A48="","",IF(J48="Approved",IF(AND(L48&lt;&gt;"",ISNUMBER(M48),P48&lt;&gt;"",ISNUMBER(G48),OR(G48=0,COUNTIF('B10 Budget'!$A$10:$A$109,S48)=1)),"APPROVED","INCOMPLETE APPROVAL"),IF(J48="","MISSING STATUS",UPPER(J48))))</x:f>
      </x:c>
      <x:c r="R48" s="81"/>
      <x:c r="S48" s="81"/>
    </x:row>
    <x:row r="49" ht="42" customHeight="1">
      <x:c r="A49" s="81"/>
      <x:c r="B49" s="144"/>
      <x:c r="C49" s="81"/>
      <x:c r="D49" s="81"/>
      <x:c r="E49" s="81"/>
      <x:c r="F49" s="176"/>
      <x:c r="G49" s="176"/>
      <x:c r="H49" s="81"/>
      <x:c r="I49" s="81"/>
      <x:c r="J49" s="81"/>
      <x:c r="K49" s="81"/>
      <x:c r="L49" s="81"/>
      <x:c r="M49" s="144"/>
      <x:c r="N49" s="144"/>
      <x:c r="O49" s="81"/>
      <x:c r="P49" s="81"/>
      <x:c r="Q49" s="155" t="str">
        <x:f>IF(A49="","",IF(J49="Approved",IF(AND(L49&lt;&gt;"",ISNUMBER(M49),P49&lt;&gt;"",ISNUMBER(G49),OR(G49=0,COUNTIF('B10 Budget'!$A$10:$A$109,S49)=1)),"APPROVED","INCOMPLETE APPROVAL"),IF(J49="","MISSING STATUS",UPPER(J49))))</x:f>
      </x:c>
      <x:c r="R49" s="81"/>
      <x:c r="S49" s="81"/>
    </x:row>
    <x:row r="50" ht="42" customHeight="1">
      <x:c r="A50" s="81"/>
      <x:c r="B50" s="144"/>
      <x:c r="C50" s="81"/>
      <x:c r="D50" s="81"/>
      <x:c r="E50" s="81"/>
      <x:c r="F50" s="176"/>
      <x:c r="G50" s="176"/>
      <x:c r="H50" s="81"/>
      <x:c r="I50" s="81"/>
      <x:c r="J50" s="81"/>
      <x:c r="K50" s="81"/>
      <x:c r="L50" s="81"/>
      <x:c r="M50" s="144"/>
      <x:c r="N50" s="144"/>
      <x:c r="O50" s="81"/>
      <x:c r="P50" s="81"/>
      <x:c r="Q50" s="155" t="str">
        <x:f>IF(A50="","",IF(J50="Approved",IF(AND(L50&lt;&gt;"",ISNUMBER(M50),P50&lt;&gt;"",ISNUMBER(G50),OR(G50=0,COUNTIF('B10 Budget'!$A$10:$A$109,S50)=1)),"APPROVED","INCOMPLETE APPROVAL"),IF(J50="","MISSING STATUS",UPPER(J50))))</x:f>
      </x:c>
      <x:c r="R50" s="81"/>
      <x:c r="S50" s="81"/>
    </x:row>
    <x:row r="51" ht="42" customHeight="1">
      <x:c r="A51" s="81"/>
      <x:c r="B51" s="144"/>
      <x:c r="C51" s="81"/>
      <x:c r="D51" s="81"/>
      <x:c r="E51" s="81"/>
      <x:c r="F51" s="176"/>
      <x:c r="G51" s="176"/>
      <x:c r="H51" s="81"/>
      <x:c r="I51" s="81"/>
      <x:c r="J51" s="81"/>
      <x:c r="K51" s="81"/>
      <x:c r="L51" s="81"/>
      <x:c r="M51" s="144"/>
      <x:c r="N51" s="144"/>
      <x:c r="O51" s="81"/>
      <x:c r="P51" s="81"/>
      <x:c r="Q51" s="155" t="str">
        <x:f>IF(A51="","",IF(J51="Approved",IF(AND(L51&lt;&gt;"",ISNUMBER(M51),P51&lt;&gt;"",ISNUMBER(G51),OR(G51=0,COUNTIF('B10 Budget'!$A$10:$A$109,S51)=1)),"APPROVED","INCOMPLETE APPROVAL"),IF(J51="","MISSING STATUS",UPPER(J51))))</x:f>
      </x:c>
      <x:c r="R51" s="81"/>
      <x:c r="S51" s="81"/>
    </x:row>
    <x:row r="52" ht="42" customHeight="1">
      <x:c r="A52" s="81"/>
      <x:c r="B52" s="144"/>
      <x:c r="C52" s="81"/>
      <x:c r="D52" s="81"/>
      <x:c r="E52" s="81"/>
      <x:c r="F52" s="176"/>
      <x:c r="G52" s="176"/>
      <x:c r="H52" s="81"/>
      <x:c r="I52" s="81"/>
      <x:c r="J52" s="81"/>
      <x:c r="K52" s="81"/>
      <x:c r="L52" s="81"/>
      <x:c r="M52" s="144"/>
      <x:c r="N52" s="144"/>
      <x:c r="O52" s="81"/>
      <x:c r="P52" s="81"/>
      <x:c r="Q52" s="155" t="str">
        <x:f>IF(A52="","",IF(J52="Approved",IF(AND(L52&lt;&gt;"",ISNUMBER(M52),P52&lt;&gt;"",ISNUMBER(G52),OR(G52=0,COUNTIF('B10 Budget'!$A$10:$A$109,S52)=1)),"APPROVED","INCOMPLETE APPROVAL"),IF(J52="","MISSING STATUS",UPPER(J52))))</x:f>
      </x:c>
      <x:c r="R52" s="81"/>
      <x:c r="S52" s="81"/>
    </x:row>
    <x:row r="53" ht="42" customHeight="1">
      <x:c r="A53" s="81"/>
      <x:c r="B53" s="144"/>
      <x:c r="C53" s="81"/>
      <x:c r="D53" s="81"/>
      <x:c r="E53" s="81"/>
      <x:c r="F53" s="176"/>
      <x:c r="G53" s="176"/>
      <x:c r="H53" s="81"/>
      <x:c r="I53" s="81"/>
      <x:c r="J53" s="81"/>
      <x:c r="K53" s="81"/>
      <x:c r="L53" s="81"/>
      <x:c r="M53" s="144"/>
      <x:c r="N53" s="144"/>
      <x:c r="O53" s="81"/>
      <x:c r="P53" s="81"/>
      <x:c r="Q53" s="155" t="str">
        <x:f>IF(A53="","",IF(J53="Approved",IF(AND(L53&lt;&gt;"",ISNUMBER(M53),P53&lt;&gt;"",ISNUMBER(G53),OR(G53=0,COUNTIF('B10 Budget'!$A$10:$A$109,S53)=1)),"APPROVED","INCOMPLETE APPROVAL"),IF(J53="","MISSING STATUS",UPPER(J53))))</x:f>
      </x:c>
      <x:c r="R53" s="81"/>
      <x:c r="S53" s="81"/>
    </x:row>
    <x:row r="54" ht="42" customHeight="1">
      <x:c r="A54" s="81"/>
      <x:c r="B54" s="144"/>
      <x:c r="C54" s="81"/>
      <x:c r="D54" s="81"/>
      <x:c r="E54" s="81"/>
      <x:c r="F54" s="176"/>
      <x:c r="G54" s="176"/>
      <x:c r="H54" s="81"/>
      <x:c r="I54" s="81"/>
      <x:c r="J54" s="81"/>
      <x:c r="K54" s="81"/>
      <x:c r="L54" s="81"/>
      <x:c r="M54" s="144"/>
      <x:c r="N54" s="144"/>
      <x:c r="O54" s="81"/>
      <x:c r="P54" s="81"/>
      <x:c r="Q54" s="155" t="str">
        <x:f>IF(A54="","",IF(J54="Approved",IF(AND(L54&lt;&gt;"",ISNUMBER(M54),P54&lt;&gt;"",ISNUMBER(G54),OR(G54=0,COUNTIF('B10 Budget'!$A$10:$A$109,S54)=1)),"APPROVED","INCOMPLETE APPROVAL"),IF(J54="","MISSING STATUS",UPPER(J54))))</x:f>
      </x:c>
      <x:c r="R54" s="81"/>
      <x:c r="S54" s="81"/>
    </x:row>
    <x:row r="55" ht="42" customHeight="1">
      <x:c r="A55" s="81"/>
      <x:c r="B55" s="144"/>
      <x:c r="C55" s="81"/>
      <x:c r="D55" s="81"/>
      <x:c r="E55" s="81"/>
      <x:c r="F55" s="176"/>
      <x:c r="G55" s="176"/>
      <x:c r="H55" s="81"/>
      <x:c r="I55" s="81"/>
      <x:c r="J55" s="81"/>
      <x:c r="K55" s="81"/>
      <x:c r="L55" s="81"/>
      <x:c r="M55" s="144"/>
      <x:c r="N55" s="144"/>
      <x:c r="O55" s="81"/>
      <x:c r="P55" s="81"/>
      <x:c r="Q55" s="155" t="str">
        <x:f>IF(A55="","",IF(J55="Approved",IF(AND(L55&lt;&gt;"",ISNUMBER(M55),P55&lt;&gt;"",ISNUMBER(G55),OR(G55=0,COUNTIF('B10 Budget'!$A$10:$A$109,S55)=1)),"APPROVED","INCOMPLETE APPROVAL"),IF(J55="","MISSING STATUS",UPPER(J55))))</x:f>
      </x:c>
      <x:c r="R55" s="81"/>
      <x:c r="S55" s="81"/>
    </x:row>
    <x:row r="56" ht="42" customHeight="1">
      <x:c r="A56" s="81"/>
      <x:c r="B56" s="144"/>
      <x:c r="C56" s="81"/>
      <x:c r="D56" s="81"/>
      <x:c r="E56" s="81"/>
      <x:c r="F56" s="176"/>
      <x:c r="G56" s="176"/>
      <x:c r="H56" s="81"/>
      <x:c r="I56" s="81"/>
      <x:c r="J56" s="81"/>
      <x:c r="K56" s="81"/>
      <x:c r="L56" s="81"/>
      <x:c r="M56" s="144"/>
      <x:c r="N56" s="144"/>
      <x:c r="O56" s="81"/>
      <x:c r="P56" s="81"/>
      <x:c r="Q56" s="155" t="str">
        <x:f>IF(A56="","",IF(J56="Approved",IF(AND(L56&lt;&gt;"",ISNUMBER(M56),P56&lt;&gt;"",ISNUMBER(G56),OR(G56=0,COUNTIF('B10 Budget'!$A$10:$A$109,S56)=1)),"APPROVED","INCOMPLETE APPROVAL"),IF(J56="","MISSING STATUS",UPPER(J56))))</x:f>
      </x:c>
      <x:c r="R56" s="81"/>
      <x:c r="S56" s="81"/>
    </x:row>
    <x:row r="57" ht="42" customHeight="1">
      <x:c r="A57" s="81"/>
      <x:c r="B57" s="144"/>
      <x:c r="C57" s="81"/>
      <x:c r="D57" s="81"/>
      <x:c r="E57" s="81"/>
      <x:c r="F57" s="176"/>
      <x:c r="G57" s="176"/>
      <x:c r="H57" s="81"/>
      <x:c r="I57" s="81"/>
      <x:c r="J57" s="81"/>
      <x:c r="K57" s="81"/>
      <x:c r="L57" s="81"/>
      <x:c r="M57" s="144"/>
      <x:c r="N57" s="144"/>
      <x:c r="O57" s="81"/>
      <x:c r="P57" s="81"/>
      <x:c r="Q57" s="155" t="str">
        <x:f>IF(A57="","",IF(J57="Approved",IF(AND(L57&lt;&gt;"",ISNUMBER(M57),P57&lt;&gt;"",ISNUMBER(G57),OR(G57=0,COUNTIF('B10 Budget'!$A$10:$A$109,S57)=1)),"APPROVED","INCOMPLETE APPROVAL"),IF(J57="","MISSING STATUS",UPPER(J57))))</x:f>
      </x:c>
      <x:c r="R57" s="81"/>
      <x:c r="S57" s="81"/>
    </x:row>
    <x:row r="58" ht="42" customHeight="1">
      <x:c r="A58" s="81"/>
      <x:c r="B58" s="144"/>
      <x:c r="C58" s="81"/>
      <x:c r="D58" s="81"/>
      <x:c r="E58" s="81"/>
      <x:c r="F58" s="176"/>
      <x:c r="G58" s="176"/>
      <x:c r="H58" s="81"/>
      <x:c r="I58" s="81"/>
      <x:c r="J58" s="81"/>
      <x:c r="K58" s="81"/>
      <x:c r="L58" s="81"/>
      <x:c r="M58" s="144"/>
      <x:c r="N58" s="144"/>
      <x:c r="O58" s="81"/>
      <x:c r="P58" s="81"/>
      <x:c r="Q58" s="155" t="str">
        <x:f>IF(A58="","",IF(J58="Approved",IF(AND(L58&lt;&gt;"",ISNUMBER(M58),P58&lt;&gt;"",ISNUMBER(G58),OR(G58=0,COUNTIF('B10 Budget'!$A$10:$A$109,S58)=1)),"APPROVED","INCOMPLETE APPROVAL"),IF(J58="","MISSING STATUS",UPPER(J58))))</x:f>
      </x:c>
      <x:c r="R58" s="81"/>
      <x:c r="S58" s="81"/>
    </x:row>
    <x:row r="59" ht="42" customHeight="1">
      <x:c r="A59" s="81"/>
      <x:c r="B59" s="144"/>
      <x:c r="C59" s="81"/>
      <x:c r="D59" s="81"/>
      <x:c r="E59" s="81"/>
      <x:c r="F59" s="176"/>
      <x:c r="G59" s="176"/>
      <x:c r="H59" s="81"/>
      <x:c r="I59" s="81"/>
      <x:c r="J59" s="81"/>
      <x:c r="K59" s="81"/>
      <x:c r="L59" s="81"/>
      <x:c r="M59" s="144"/>
      <x:c r="N59" s="144"/>
      <x:c r="O59" s="81"/>
      <x:c r="P59" s="81"/>
      <x:c r="Q59" s="155" t="str">
        <x:f>IF(A59="","",IF(J59="Approved",IF(AND(L59&lt;&gt;"",ISNUMBER(M59),P59&lt;&gt;"",ISNUMBER(G59),OR(G59=0,COUNTIF('B10 Budget'!$A$10:$A$109,S59)=1)),"APPROVED","INCOMPLETE APPROVAL"),IF(J59="","MISSING STATUS",UPPER(J59))))</x:f>
      </x:c>
      <x:c r="R59" s="81"/>
      <x:c r="S59" s="81"/>
    </x:row>
    <x:row r="60" ht="42" customHeight="1">
      <x:c r="A60" s="81"/>
      <x:c r="B60" s="144"/>
      <x:c r="C60" s="81"/>
      <x:c r="D60" s="81"/>
      <x:c r="E60" s="81"/>
      <x:c r="F60" s="176"/>
      <x:c r="G60" s="176"/>
      <x:c r="H60" s="81"/>
      <x:c r="I60" s="81"/>
      <x:c r="J60" s="81"/>
      <x:c r="K60" s="81"/>
      <x:c r="L60" s="81"/>
      <x:c r="M60" s="144"/>
      <x:c r="N60" s="144"/>
      <x:c r="O60" s="81"/>
      <x:c r="P60" s="81"/>
      <x:c r="Q60" s="155" t="str">
        <x:f>IF(A60="","",IF(J60="Approved",IF(AND(L60&lt;&gt;"",ISNUMBER(M60),P60&lt;&gt;"",ISNUMBER(G60),OR(G60=0,COUNTIF('B10 Budget'!$A$10:$A$109,S60)=1)),"APPROVED","INCOMPLETE APPROVAL"),IF(J60="","MISSING STATUS",UPPER(J60))))</x:f>
      </x:c>
      <x:c r="R60" s="81"/>
      <x:c r="S60" s="81"/>
    </x:row>
    <x:row r="61" ht="42" customHeight="1">
      <x:c r="A61" s="81"/>
      <x:c r="B61" s="144"/>
      <x:c r="C61" s="81"/>
      <x:c r="D61" s="81"/>
      <x:c r="E61" s="81"/>
      <x:c r="F61" s="176"/>
      <x:c r="G61" s="176"/>
      <x:c r="H61" s="81"/>
      <x:c r="I61" s="81"/>
      <x:c r="J61" s="81"/>
      <x:c r="K61" s="81"/>
      <x:c r="L61" s="81"/>
      <x:c r="M61" s="144"/>
      <x:c r="N61" s="144"/>
      <x:c r="O61" s="81"/>
      <x:c r="P61" s="81"/>
      <x:c r="Q61" s="155" t="str">
        <x:f>IF(A61="","",IF(J61="Approved",IF(AND(L61&lt;&gt;"",ISNUMBER(M61),P61&lt;&gt;"",ISNUMBER(G61),OR(G61=0,COUNTIF('B10 Budget'!$A$10:$A$109,S61)=1)),"APPROVED","INCOMPLETE APPROVAL"),IF(J61="","MISSING STATUS",UPPER(J61))))</x:f>
      </x:c>
      <x:c r="R61" s="81"/>
      <x:c r="S61" s="81"/>
    </x:row>
    <x:row r="62" ht="42" customHeight="1">
      <x:c r="A62" s="81"/>
      <x:c r="B62" s="144"/>
      <x:c r="C62" s="81"/>
      <x:c r="D62" s="81"/>
      <x:c r="E62" s="81"/>
      <x:c r="F62" s="176"/>
      <x:c r="G62" s="176"/>
      <x:c r="H62" s="81"/>
      <x:c r="I62" s="81"/>
      <x:c r="J62" s="81"/>
      <x:c r="K62" s="81"/>
      <x:c r="L62" s="81"/>
      <x:c r="M62" s="144"/>
      <x:c r="N62" s="144"/>
      <x:c r="O62" s="81"/>
      <x:c r="P62" s="81"/>
      <x:c r="Q62" s="155" t="str">
        <x:f>IF(A62="","",IF(J62="Approved",IF(AND(L62&lt;&gt;"",ISNUMBER(M62),P62&lt;&gt;"",ISNUMBER(G62),OR(G62=0,COUNTIF('B10 Budget'!$A$10:$A$109,S62)=1)),"APPROVED","INCOMPLETE APPROVAL"),IF(J62="","MISSING STATUS",UPPER(J62))))</x:f>
      </x:c>
      <x:c r="R62" s="81"/>
      <x:c r="S62" s="81"/>
    </x:row>
    <x:row r="63" ht="42" customHeight="1">
      <x:c r="A63" s="81"/>
      <x:c r="B63" s="144"/>
      <x:c r="C63" s="81"/>
      <x:c r="D63" s="81"/>
      <x:c r="E63" s="81"/>
      <x:c r="F63" s="176"/>
      <x:c r="G63" s="176"/>
      <x:c r="H63" s="81"/>
      <x:c r="I63" s="81"/>
      <x:c r="J63" s="81"/>
      <x:c r="K63" s="81"/>
      <x:c r="L63" s="81"/>
      <x:c r="M63" s="144"/>
      <x:c r="N63" s="144"/>
      <x:c r="O63" s="81"/>
      <x:c r="P63" s="81"/>
      <x:c r="Q63" s="155" t="str">
        <x:f>IF(A63="","",IF(J63="Approved",IF(AND(L63&lt;&gt;"",ISNUMBER(M63),P63&lt;&gt;"",ISNUMBER(G63),OR(G63=0,COUNTIF('B10 Budget'!$A$10:$A$109,S63)=1)),"APPROVED","INCOMPLETE APPROVAL"),IF(J63="","MISSING STATUS",UPPER(J63))))</x:f>
      </x:c>
      <x:c r="R63" s="81"/>
      <x:c r="S63" s="81"/>
    </x:row>
    <x:row r="64" ht="42" customHeight="1">
      <x:c r="A64" s="81"/>
      <x:c r="B64" s="144"/>
      <x:c r="C64" s="81"/>
      <x:c r="D64" s="81"/>
      <x:c r="E64" s="81"/>
      <x:c r="F64" s="176"/>
      <x:c r="G64" s="176"/>
      <x:c r="H64" s="81"/>
      <x:c r="I64" s="81"/>
      <x:c r="J64" s="81"/>
      <x:c r="K64" s="81"/>
      <x:c r="L64" s="81"/>
      <x:c r="M64" s="144"/>
      <x:c r="N64" s="144"/>
      <x:c r="O64" s="81"/>
      <x:c r="P64" s="81"/>
      <x:c r="Q64" s="155" t="str">
        <x:f>IF(A64="","",IF(J64="Approved",IF(AND(L64&lt;&gt;"",ISNUMBER(M64),P64&lt;&gt;"",ISNUMBER(G64),OR(G64=0,COUNTIF('B10 Budget'!$A$10:$A$109,S64)=1)),"APPROVED","INCOMPLETE APPROVAL"),IF(J64="","MISSING STATUS",UPPER(J64))))</x:f>
      </x:c>
      <x:c r="R64" s="81"/>
      <x:c r="S64" s="81"/>
    </x:row>
    <x:row r="65" ht="42" customHeight="1">
      <x:c r="A65" s="81"/>
      <x:c r="B65" s="144"/>
      <x:c r="C65" s="81"/>
      <x:c r="D65" s="81"/>
      <x:c r="E65" s="81"/>
      <x:c r="F65" s="176"/>
      <x:c r="G65" s="176"/>
      <x:c r="H65" s="81"/>
      <x:c r="I65" s="81"/>
      <x:c r="J65" s="81"/>
      <x:c r="K65" s="81"/>
      <x:c r="L65" s="81"/>
      <x:c r="M65" s="144"/>
      <x:c r="N65" s="144"/>
      <x:c r="O65" s="81"/>
      <x:c r="P65" s="81"/>
      <x:c r="Q65" s="155" t="str">
        <x:f>IF(A65="","",IF(J65="Approved",IF(AND(L65&lt;&gt;"",ISNUMBER(M65),P65&lt;&gt;"",ISNUMBER(G65),OR(G65=0,COUNTIF('B10 Budget'!$A$10:$A$109,S65)=1)),"APPROVED","INCOMPLETE APPROVAL"),IF(J65="","MISSING STATUS",UPPER(J65))))</x:f>
      </x:c>
      <x:c r="R65" s="81"/>
      <x:c r="S65" s="81"/>
    </x:row>
    <x:row r="66" ht="42" customHeight="1">
      <x:c r="A66" s="81"/>
      <x:c r="B66" s="144"/>
      <x:c r="C66" s="81"/>
      <x:c r="D66" s="81"/>
      <x:c r="E66" s="81"/>
      <x:c r="F66" s="176"/>
      <x:c r="G66" s="176"/>
      <x:c r="H66" s="81"/>
      <x:c r="I66" s="81"/>
      <x:c r="J66" s="81"/>
      <x:c r="K66" s="81"/>
      <x:c r="L66" s="81"/>
      <x:c r="M66" s="144"/>
      <x:c r="N66" s="144"/>
      <x:c r="O66" s="81"/>
      <x:c r="P66" s="81"/>
      <x:c r="Q66" s="155" t="str">
        <x:f>IF(A66="","",IF(J66="Approved",IF(AND(L66&lt;&gt;"",ISNUMBER(M66),P66&lt;&gt;"",ISNUMBER(G66),OR(G66=0,COUNTIF('B10 Budget'!$A$10:$A$109,S66)=1)),"APPROVED","INCOMPLETE APPROVAL"),IF(J66="","MISSING STATUS",UPPER(J66))))</x:f>
      </x:c>
      <x:c r="R66" s="81"/>
      <x:c r="S66" s="81"/>
    </x:row>
    <x:row r="67" ht="42" customHeight="1">
      <x:c r="A67" s="81"/>
      <x:c r="B67" s="144"/>
      <x:c r="C67" s="81"/>
      <x:c r="D67" s="81"/>
      <x:c r="E67" s="81"/>
      <x:c r="F67" s="176"/>
      <x:c r="G67" s="176"/>
      <x:c r="H67" s="81"/>
      <x:c r="I67" s="81"/>
      <x:c r="J67" s="81"/>
      <x:c r="K67" s="81"/>
      <x:c r="L67" s="81"/>
      <x:c r="M67" s="144"/>
      <x:c r="N67" s="144"/>
      <x:c r="O67" s="81"/>
      <x:c r="P67" s="81"/>
      <x:c r="Q67" s="155" t="str">
        <x:f>IF(A67="","",IF(J67="Approved",IF(AND(L67&lt;&gt;"",ISNUMBER(M67),P67&lt;&gt;"",ISNUMBER(G67),OR(G67=0,COUNTIF('B10 Budget'!$A$10:$A$109,S67)=1)),"APPROVED","INCOMPLETE APPROVAL"),IF(J67="","MISSING STATUS",UPPER(J67))))</x:f>
      </x:c>
      <x:c r="R67" s="81"/>
      <x:c r="S67" s="81"/>
    </x:row>
    <x:row r="68" ht="42" customHeight="1">
      <x:c r="A68" s="81"/>
      <x:c r="B68" s="144"/>
      <x:c r="C68" s="81"/>
      <x:c r="D68" s="81"/>
      <x:c r="E68" s="81"/>
      <x:c r="F68" s="176"/>
      <x:c r="G68" s="176"/>
      <x:c r="H68" s="81"/>
      <x:c r="I68" s="81"/>
      <x:c r="J68" s="81"/>
      <x:c r="K68" s="81"/>
      <x:c r="L68" s="81"/>
      <x:c r="M68" s="144"/>
      <x:c r="N68" s="144"/>
      <x:c r="O68" s="81"/>
      <x:c r="P68" s="81"/>
      <x:c r="Q68" s="155" t="str">
        <x:f>IF(A68="","",IF(J68="Approved",IF(AND(L68&lt;&gt;"",ISNUMBER(M68),P68&lt;&gt;"",ISNUMBER(G68),OR(G68=0,COUNTIF('B10 Budget'!$A$10:$A$109,S68)=1)),"APPROVED","INCOMPLETE APPROVAL"),IF(J68="","MISSING STATUS",UPPER(J68))))</x:f>
      </x:c>
      <x:c r="R68" s="81"/>
      <x:c r="S68" s="81"/>
    </x:row>
    <x:row r="69" ht="42" customHeight="1">
      <x:c r="A69" s="81"/>
      <x:c r="B69" s="144"/>
      <x:c r="C69" s="81"/>
      <x:c r="D69" s="81"/>
      <x:c r="E69" s="81"/>
      <x:c r="F69" s="176"/>
      <x:c r="G69" s="176"/>
      <x:c r="H69" s="81"/>
      <x:c r="I69" s="81"/>
      <x:c r="J69" s="81"/>
      <x:c r="K69" s="81"/>
      <x:c r="L69" s="81"/>
      <x:c r="M69" s="144"/>
      <x:c r="N69" s="144"/>
      <x:c r="O69" s="81"/>
      <x:c r="P69" s="81"/>
      <x:c r="Q69" s="155" t="str">
        <x:f>IF(A69="","",IF(J69="Approved",IF(AND(L69&lt;&gt;"",ISNUMBER(M69),P69&lt;&gt;"",ISNUMBER(G69),OR(G69=0,COUNTIF('B10 Budget'!$A$10:$A$109,S69)=1)),"APPROVED","INCOMPLETE APPROVAL"),IF(J69="","MISSING STATUS",UPPER(J69))))</x:f>
      </x:c>
      <x:c r="R69" s="81"/>
      <x:c r="S69" s="81"/>
    </x:row>
    <x:row r="70" ht="42" customHeight="1">
      <x:c r="A70" s="81"/>
      <x:c r="B70" s="144"/>
      <x:c r="C70" s="81"/>
      <x:c r="D70" s="81"/>
      <x:c r="E70" s="81"/>
      <x:c r="F70" s="176"/>
      <x:c r="G70" s="176"/>
      <x:c r="H70" s="81"/>
      <x:c r="I70" s="81"/>
      <x:c r="J70" s="81"/>
      <x:c r="K70" s="81"/>
      <x:c r="L70" s="81"/>
      <x:c r="M70" s="144"/>
      <x:c r="N70" s="144"/>
      <x:c r="O70" s="81"/>
      <x:c r="P70" s="81"/>
      <x:c r="Q70" s="155" t="str">
        <x:f>IF(A70="","",IF(J70="Approved",IF(AND(L70&lt;&gt;"",ISNUMBER(M70),P70&lt;&gt;"",ISNUMBER(G70),OR(G70=0,COUNTIF('B10 Budget'!$A$10:$A$109,S70)=1)),"APPROVED","INCOMPLETE APPROVAL"),IF(J70="","MISSING STATUS",UPPER(J70))))</x:f>
      </x:c>
      <x:c r="R70" s="81"/>
      <x:c r="S70" s="81"/>
    </x:row>
    <x:row r="71" ht="42" customHeight="1">
      <x:c r="A71" s="81"/>
      <x:c r="B71" s="144"/>
      <x:c r="C71" s="81"/>
      <x:c r="D71" s="81"/>
      <x:c r="E71" s="81"/>
      <x:c r="F71" s="176"/>
      <x:c r="G71" s="176"/>
      <x:c r="H71" s="81"/>
      <x:c r="I71" s="81"/>
      <x:c r="J71" s="81"/>
      <x:c r="K71" s="81"/>
      <x:c r="L71" s="81"/>
      <x:c r="M71" s="144"/>
      <x:c r="N71" s="144"/>
      <x:c r="O71" s="81"/>
      <x:c r="P71" s="81"/>
      <x:c r="Q71" s="155" t="str">
        <x:f>IF(A71="","",IF(J71="Approved",IF(AND(L71&lt;&gt;"",ISNUMBER(M71),P71&lt;&gt;"",ISNUMBER(G71),OR(G71=0,COUNTIF('B10 Budget'!$A$10:$A$109,S71)=1)),"APPROVED","INCOMPLETE APPROVAL"),IF(J71="","MISSING STATUS",UPPER(J71))))</x:f>
      </x:c>
      <x:c r="R71" s="81"/>
      <x:c r="S71" s="81"/>
    </x:row>
    <x:row r="72" ht="42" customHeight="1">
      <x:c r="A72" s="81"/>
      <x:c r="B72" s="144"/>
      <x:c r="C72" s="81"/>
      <x:c r="D72" s="81"/>
      <x:c r="E72" s="81"/>
      <x:c r="F72" s="176"/>
      <x:c r="G72" s="176"/>
      <x:c r="H72" s="81"/>
      <x:c r="I72" s="81"/>
      <x:c r="J72" s="81"/>
      <x:c r="K72" s="81"/>
      <x:c r="L72" s="81"/>
      <x:c r="M72" s="144"/>
      <x:c r="N72" s="144"/>
      <x:c r="O72" s="81"/>
      <x:c r="P72" s="81"/>
      <x:c r="Q72" s="155" t="str">
        <x:f>IF(A72="","",IF(J72="Approved",IF(AND(L72&lt;&gt;"",ISNUMBER(M72),P72&lt;&gt;"",ISNUMBER(G72),OR(G72=0,COUNTIF('B10 Budget'!$A$10:$A$109,S72)=1)),"APPROVED","INCOMPLETE APPROVAL"),IF(J72="","MISSING STATUS",UPPER(J72))))</x:f>
      </x:c>
      <x:c r="R72" s="81"/>
      <x:c r="S72" s="81"/>
    </x:row>
    <x:row r="73" ht="42" customHeight="1">
      <x:c r="A73" s="81"/>
      <x:c r="B73" s="144"/>
      <x:c r="C73" s="81"/>
      <x:c r="D73" s="81"/>
      <x:c r="E73" s="81"/>
      <x:c r="F73" s="176"/>
      <x:c r="G73" s="176"/>
      <x:c r="H73" s="81"/>
      <x:c r="I73" s="81"/>
      <x:c r="J73" s="81"/>
      <x:c r="K73" s="81"/>
      <x:c r="L73" s="81"/>
      <x:c r="M73" s="144"/>
      <x:c r="N73" s="144"/>
      <x:c r="O73" s="81"/>
      <x:c r="P73" s="81"/>
      <x:c r="Q73" s="155" t="str">
        <x:f>IF(A73="","",IF(J73="Approved",IF(AND(L73&lt;&gt;"",ISNUMBER(M73),P73&lt;&gt;"",ISNUMBER(G73),OR(G73=0,COUNTIF('B10 Budget'!$A$10:$A$109,S73)=1)),"APPROVED","INCOMPLETE APPROVAL"),IF(J73="","MISSING STATUS",UPPER(J73))))</x:f>
      </x:c>
      <x:c r="R73" s="81"/>
      <x:c r="S73" s="81"/>
    </x:row>
    <x:row r="74" ht="42" customHeight="1">
      <x:c r="A74" s="81"/>
      <x:c r="B74" s="144"/>
      <x:c r="C74" s="81"/>
      <x:c r="D74" s="81"/>
      <x:c r="E74" s="81"/>
      <x:c r="F74" s="176"/>
      <x:c r="G74" s="176"/>
      <x:c r="H74" s="81"/>
      <x:c r="I74" s="81"/>
      <x:c r="J74" s="81"/>
      <x:c r="K74" s="81"/>
      <x:c r="L74" s="81"/>
      <x:c r="M74" s="144"/>
      <x:c r="N74" s="144"/>
      <x:c r="O74" s="81"/>
      <x:c r="P74" s="81"/>
      <x:c r="Q74" s="155" t="str">
        <x:f>IF(A74="","",IF(J74="Approved",IF(AND(L74&lt;&gt;"",ISNUMBER(M74),P74&lt;&gt;"",ISNUMBER(G74),OR(G74=0,COUNTIF('B10 Budget'!$A$10:$A$109,S74)=1)),"APPROVED","INCOMPLETE APPROVAL"),IF(J74="","MISSING STATUS",UPPER(J74))))</x:f>
      </x:c>
      <x:c r="R74" s="81"/>
      <x:c r="S74" s="81"/>
    </x:row>
    <x:row r="75" ht="42" customHeight="1">
      <x:c r="A75" s="81"/>
      <x:c r="B75" s="144"/>
      <x:c r="C75" s="81"/>
      <x:c r="D75" s="81"/>
      <x:c r="E75" s="81"/>
      <x:c r="F75" s="176"/>
      <x:c r="G75" s="176"/>
      <x:c r="H75" s="81"/>
      <x:c r="I75" s="81"/>
      <x:c r="J75" s="81"/>
      <x:c r="K75" s="81"/>
      <x:c r="L75" s="81"/>
      <x:c r="M75" s="144"/>
      <x:c r="N75" s="144"/>
      <x:c r="O75" s="81"/>
      <x:c r="P75" s="81"/>
      <x:c r="Q75" s="155" t="str">
        <x:f>IF(A75="","",IF(J75="Approved",IF(AND(L75&lt;&gt;"",ISNUMBER(M75),P75&lt;&gt;"",ISNUMBER(G75),OR(G75=0,COUNTIF('B10 Budget'!$A$10:$A$109,S75)=1)),"APPROVED","INCOMPLETE APPROVAL"),IF(J75="","MISSING STATUS",UPPER(J75))))</x:f>
      </x:c>
      <x:c r="R75" s="81"/>
      <x:c r="S75" s="81"/>
    </x:row>
    <x:row r="76" ht="42" customHeight="1">
      <x:c r="A76" s="81"/>
      <x:c r="B76" s="144"/>
      <x:c r="C76" s="81"/>
      <x:c r="D76" s="81"/>
      <x:c r="E76" s="81"/>
      <x:c r="F76" s="176"/>
      <x:c r="G76" s="176"/>
      <x:c r="H76" s="81"/>
      <x:c r="I76" s="81"/>
      <x:c r="J76" s="81"/>
      <x:c r="K76" s="81"/>
      <x:c r="L76" s="81"/>
      <x:c r="M76" s="144"/>
      <x:c r="N76" s="144"/>
      <x:c r="O76" s="81"/>
      <x:c r="P76" s="81"/>
      <x:c r="Q76" s="155" t="str">
        <x:f>IF(A76="","",IF(J76="Approved",IF(AND(L76&lt;&gt;"",ISNUMBER(M76),P76&lt;&gt;"",ISNUMBER(G76),OR(G76=0,COUNTIF('B10 Budget'!$A$10:$A$109,S76)=1)),"APPROVED","INCOMPLETE APPROVAL"),IF(J76="","MISSING STATUS",UPPER(J76))))</x:f>
      </x:c>
      <x:c r="R76" s="81"/>
      <x:c r="S76" s="81"/>
    </x:row>
    <x:row r="77" ht="42" customHeight="1">
      <x:c r="A77" s="81"/>
      <x:c r="B77" s="144"/>
      <x:c r="C77" s="81"/>
      <x:c r="D77" s="81"/>
      <x:c r="E77" s="81"/>
      <x:c r="F77" s="176"/>
      <x:c r="G77" s="176"/>
      <x:c r="H77" s="81"/>
      <x:c r="I77" s="81"/>
      <x:c r="J77" s="81"/>
      <x:c r="K77" s="81"/>
      <x:c r="L77" s="81"/>
      <x:c r="M77" s="144"/>
      <x:c r="N77" s="144"/>
      <x:c r="O77" s="81"/>
      <x:c r="P77" s="81"/>
      <x:c r="Q77" s="155" t="str">
        <x:f>IF(A77="","",IF(J77="Approved",IF(AND(L77&lt;&gt;"",ISNUMBER(M77),P77&lt;&gt;"",ISNUMBER(G77),OR(G77=0,COUNTIF('B10 Budget'!$A$10:$A$109,S77)=1)),"APPROVED","INCOMPLETE APPROVAL"),IF(J77="","MISSING STATUS",UPPER(J77))))</x:f>
      </x:c>
      <x:c r="R77" s="81"/>
      <x:c r="S77" s="81"/>
    </x:row>
    <x:row r="78" ht="42" customHeight="1">
      <x:c r="A78" s="81"/>
      <x:c r="B78" s="144"/>
      <x:c r="C78" s="81"/>
      <x:c r="D78" s="81"/>
      <x:c r="E78" s="81"/>
      <x:c r="F78" s="176"/>
      <x:c r="G78" s="176"/>
      <x:c r="H78" s="81"/>
      <x:c r="I78" s="81"/>
      <x:c r="J78" s="81"/>
      <x:c r="K78" s="81"/>
      <x:c r="L78" s="81"/>
      <x:c r="M78" s="144"/>
      <x:c r="N78" s="144"/>
      <x:c r="O78" s="81"/>
      <x:c r="P78" s="81"/>
      <x:c r="Q78" s="155" t="str">
        <x:f>IF(A78="","",IF(J78="Approved",IF(AND(L78&lt;&gt;"",ISNUMBER(M78),P78&lt;&gt;"",ISNUMBER(G78),OR(G78=0,COUNTIF('B10 Budget'!$A$10:$A$109,S78)=1)),"APPROVED","INCOMPLETE APPROVAL"),IF(J78="","MISSING STATUS",UPPER(J78))))</x:f>
      </x:c>
      <x:c r="R78" s="81"/>
      <x:c r="S78" s="81"/>
    </x:row>
    <x:row r="79" ht="42" customHeight="1">
      <x:c r="A79" s="81"/>
      <x:c r="B79" s="144"/>
      <x:c r="C79" s="81"/>
      <x:c r="D79" s="81"/>
      <x:c r="E79" s="81"/>
      <x:c r="F79" s="176"/>
      <x:c r="G79" s="176"/>
      <x:c r="H79" s="81"/>
      <x:c r="I79" s="81"/>
      <x:c r="J79" s="81"/>
      <x:c r="K79" s="81"/>
      <x:c r="L79" s="81"/>
      <x:c r="M79" s="144"/>
      <x:c r="N79" s="144"/>
      <x:c r="O79" s="81"/>
      <x:c r="P79" s="81"/>
      <x:c r="Q79" s="155" t="str">
        <x:f>IF(A79="","",IF(J79="Approved",IF(AND(L79&lt;&gt;"",ISNUMBER(M79),P79&lt;&gt;"",ISNUMBER(G79),OR(G79=0,COUNTIF('B10 Budget'!$A$10:$A$109,S79)=1)),"APPROVED","INCOMPLETE APPROVAL"),IF(J79="","MISSING STATUS",UPPER(J79))))</x:f>
      </x:c>
      <x:c r="R79" s="81"/>
      <x:c r="S79" s="81"/>
    </x:row>
    <x:row r="80" ht="42" customHeight="1">
      <x:c r="A80" s="81"/>
      <x:c r="B80" s="144"/>
      <x:c r="C80" s="81"/>
      <x:c r="D80" s="81"/>
      <x:c r="E80" s="81"/>
      <x:c r="F80" s="176"/>
      <x:c r="G80" s="176"/>
      <x:c r="H80" s="81"/>
      <x:c r="I80" s="81"/>
      <x:c r="J80" s="81"/>
      <x:c r="K80" s="81"/>
      <x:c r="L80" s="81"/>
      <x:c r="M80" s="144"/>
      <x:c r="N80" s="144"/>
      <x:c r="O80" s="81"/>
      <x:c r="P80" s="81"/>
      <x:c r="Q80" s="155" t="str">
        <x:f>IF(A80="","",IF(J80="Approved",IF(AND(L80&lt;&gt;"",ISNUMBER(M80),P80&lt;&gt;"",ISNUMBER(G80),OR(G80=0,COUNTIF('B10 Budget'!$A$10:$A$109,S80)=1)),"APPROVED","INCOMPLETE APPROVAL"),IF(J80="","MISSING STATUS",UPPER(J80))))</x:f>
      </x:c>
      <x:c r="R80" s="81"/>
      <x:c r="S80" s="81"/>
    </x:row>
    <x:row r="81" ht="42" customHeight="1">
      <x:c r="A81" s="81"/>
      <x:c r="B81" s="144"/>
      <x:c r="C81" s="81"/>
      <x:c r="D81" s="81"/>
      <x:c r="E81" s="81"/>
      <x:c r="F81" s="176"/>
      <x:c r="G81" s="176"/>
      <x:c r="H81" s="81"/>
      <x:c r="I81" s="81"/>
      <x:c r="J81" s="81"/>
      <x:c r="K81" s="81"/>
      <x:c r="L81" s="81"/>
      <x:c r="M81" s="144"/>
      <x:c r="N81" s="144"/>
      <x:c r="O81" s="81"/>
      <x:c r="P81" s="81"/>
      <x:c r="Q81" s="155" t="str">
        <x:f>IF(A81="","",IF(J81="Approved",IF(AND(L81&lt;&gt;"",ISNUMBER(M81),P81&lt;&gt;"",ISNUMBER(G81),OR(G81=0,COUNTIF('B10 Budget'!$A$10:$A$109,S81)=1)),"APPROVED","INCOMPLETE APPROVAL"),IF(J81="","MISSING STATUS",UPPER(J81))))</x:f>
      </x:c>
      <x:c r="R81" s="81"/>
      <x:c r="S81" s="81"/>
    </x:row>
    <x:row r="82" ht="42" customHeight="1">
      <x:c r="A82" s="81"/>
      <x:c r="B82" s="144"/>
      <x:c r="C82" s="81"/>
      <x:c r="D82" s="81"/>
      <x:c r="E82" s="81"/>
      <x:c r="F82" s="176"/>
      <x:c r="G82" s="176"/>
      <x:c r="H82" s="81"/>
      <x:c r="I82" s="81"/>
      <x:c r="J82" s="81"/>
      <x:c r="K82" s="81"/>
      <x:c r="L82" s="81"/>
      <x:c r="M82" s="144"/>
      <x:c r="N82" s="144"/>
      <x:c r="O82" s="81"/>
      <x:c r="P82" s="81"/>
      <x:c r="Q82" s="155" t="str">
        <x:f>IF(A82="","",IF(J82="Approved",IF(AND(L82&lt;&gt;"",ISNUMBER(M82),P82&lt;&gt;"",ISNUMBER(G82),OR(G82=0,COUNTIF('B10 Budget'!$A$10:$A$109,S82)=1)),"APPROVED","INCOMPLETE APPROVAL"),IF(J82="","MISSING STATUS",UPPER(J82))))</x:f>
      </x:c>
      <x:c r="R82" s="81"/>
      <x:c r="S82" s="81"/>
    </x:row>
    <x:row r="83" ht="42" customHeight="1">
      <x:c r="A83" s="81"/>
      <x:c r="B83" s="144"/>
      <x:c r="C83" s="81"/>
      <x:c r="D83" s="81"/>
      <x:c r="E83" s="81"/>
      <x:c r="F83" s="176"/>
      <x:c r="G83" s="176"/>
      <x:c r="H83" s="81"/>
      <x:c r="I83" s="81"/>
      <x:c r="J83" s="81"/>
      <x:c r="K83" s="81"/>
      <x:c r="L83" s="81"/>
      <x:c r="M83" s="144"/>
      <x:c r="N83" s="144"/>
      <x:c r="O83" s="81"/>
      <x:c r="P83" s="81"/>
      <x:c r="Q83" s="155" t="str">
        <x:f>IF(A83="","",IF(J83="Approved",IF(AND(L83&lt;&gt;"",ISNUMBER(M83),P83&lt;&gt;"",ISNUMBER(G83),OR(G83=0,COUNTIF('B10 Budget'!$A$10:$A$109,S83)=1)),"APPROVED","INCOMPLETE APPROVAL"),IF(J83="","MISSING STATUS",UPPER(J83))))</x:f>
      </x:c>
      <x:c r="R83" s="81"/>
      <x:c r="S83" s="81"/>
    </x:row>
    <x:row r="84" ht="42" customHeight="1">
      <x:c r="A84" s="81"/>
      <x:c r="B84" s="144"/>
      <x:c r="C84" s="81"/>
      <x:c r="D84" s="81"/>
      <x:c r="E84" s="81"/>
      <x:c r="F84" s="176"/>
      <x:c r="G84" s="176"/>
      <x:c r="H84" s="81"/>
      <x:c r="I84" s="81"/>
      <x:c r="J84" s="81"/>
      <x:c r="K84" s="81"/>
      <x:c r="L84" s="81"/>
      <x:c r="M84" s="144"/>
      <x:c r="N84" s="144"/>
      <x:c r="O84" s="81"/>
      <x:c r="P84" s="81"/>
      <x:c r="Q84" s="155" t="str">
        <x:f>IF(A84="","",IF(J84="Approved",IF(AND(L84&lt;&gt;"",ISNUMBER(M84),P84&lt;&gt;"",ISNUMBER(G84),OR(G84=0,COUNTIF('B10 Budget'!$A$10:$A$109,S84)=1)),"APPROVED","INCOMPLETE APPROVAL"),IF(J84="","MISSING STATUS",UPPER(J84))))</x:f>
      </x:c>
      <x:c r="R84" s="81"/>
      <x:c r="S84" s="81"/>
    </x:row>
    <x:row r="85" ht="42" customHeight="1">
      <x:c r="A85" s="81"/>
      <x:c r="B85" s="144"/>
      <x:c r="C85" s="81"/>
      <x:c r="D85" s="81"/>
      <x:c r="E85" s="81"/>
      <x:c r="F85" s="176"/>
      <x:c r="G85" s="176"/>
      <x:c r="H85" s="81"/>
      <x:c r="I85" s="81"/>
      <x:c r="J85" s="81"/>
      <x:c r="K85" s="81"/>
      <x:c r="L85" s="81"/>
      <x:c r="M85" s="144"/>
      <x:c r="N85" s="144"/>
      <x:c r="O85" s="81"/>
      <x:c r="P85" s="81"/>
      <x:c r="Q85" s="155" t="str">
        <x:f>IF(A85="","",IF(J85="Approved",IF(AND(L85&lt;&gt;"",ISNUMBER(M85),P85&lt;&gt;"",ISNUMBER(G85),OR(G85=0,COUNTIF('B10 Budget'!$A$10:$A$109,S85)=1)),"APPROVED","INCOMPLETE APPROVAL"),IF(J85="","MISSING STATUS",UPPER(J85))))</x:f>
      </x:c>
      <x:c r="R85" s="81"/>
      <x:c r="S85" s="81"/>
    </x:row>
    <x:row r="86" ht="42" customHeight="1">
      <x:c r="A86" s="81"/>
      <x:c r="B86" s="144"/>
      <x:c r="C86" s="81"/>
      <x:c r="D86" s="81"/>
      <x:c r="E86" s="81"/>
      <x:c r="F86" s="176"/>
      <x:c r="G86" s="176"/>
      <x:c r="H86" s="81"/>
      <x:c r="I86" s="81"/>
      <x:c r="J86" s="81"/>
      <x:c r="K86" s="81"/>
      <x:c r="L86" s="81"/>
      <x:c r="M86" s="144"/>
      <x:c r="N86" s="144"/>
      <x:c r="O86" s="81"/>
      <x:c r="P86" s="81"/>
      <x:c r="Q86" s="155" t="str">
        <x:f>IF(A86="","",IF(J86="Approved",IF(AND(L86&lt;&gt;"",ISNUMBER(M86),P86&lt;&gt;"",ISNUMBER(G86),OR(G86=0,COUNTIF('B10 Budget'!$A$10:$A$109,S86)=1)),"APPROVED","INCOMPLETE APPROVAL"),IF(J86="","MISSING STATUS",UPPER(J86))))</x:f>
      </x:c>
      <x:c r="R86" s="81"/>
      <x:c r="S86" s="81"/>
    </x:row>
    <x:row r="87" ht="42" customHeight="1">
      <x:c r="A87" s="81"/>
      <x:c r="B87" s="144"/>
      <x:c r="C87" s="81"/>
      <x:c r="D87" s="81"/>
      <x:c r="E87" s="81"/>
      <x:c r="F87" s="176"/>
      <x:c r="G87" s="176"/>
      <x:c r="H87" s="81"/>
      <x:c r="I87" s="81"/>
      <x:c r="J87" s="81"/>
      <x:c r="K87" s="81"/>
      <x:c r="L87" s="81"/>
      <x:c r="M87" s="144"/>
      <x:c r="N87" s="144"/>
      <x:c r="O87" s="81"/>
      <x:c r="P87" s="81"/>
      <x:c r="Q87" s="155" t="str">
        <x:f>IF(A87="","",IF(J87="Approved",IF(AND(L87&lt;&gt;"",ISNUMBER(M87),P87&lt;&gt;"",ISNUMBER(G87),OR(G87=0,COUNTIF('B10 Budget'!$A$10:$A$109,S87)=1)),"APPROVED","INCOMPLETE APPROVAL"),IF(J87="","MISSING STATUS",UPPER(J87))))</x:f>
      </x:c>
      <x:c r="R87" s="81"/>
      <x:c r="S87" s="81"/>
    </x:row>
    <x:row r="88" ht="42" customHeight="1">
      <x:c r="A88" s="81"/>
      <x:c r="B88" s="144"/>
      <x:c r="C88" s="81"/>
      <x:c r="D88" s="81"/>
      <x:c r="E88" s="81"/>
      <x:c r="F88" s="176"/>
      <x:c r="G88" s="176"/>
      <x:c r="H88" s="81"/>
      <x:c r="I88" s="81"/>
      <x:c r="J88" s="81"/>
      <x:c r="K88" s="81"/>
      <x:c r="L88" s="81"/>
      <x:c r="M88" s="144"/>
      <x:c r="N88" s="144"/>
      <x:c r="O88" s="81"/>
      <x:c r="P88" s="81"/>
      <x:c r="Q88" s="155" t="str">
        <x:f>IF(A88="","",IF(J88="Approved",IF(AND(L88&lt;&gt;"",ISNUMBER(M88),P88&lt;&gt;"",ISNUMBER(G88),OR(G88=0,COUNTIF('B10 Budget'!$A$10:$A$109,S88)=1)),"APPROVED","INCOMPLETE APPROVAL"),IF(J88="","MISSING STATUS",UPPER(J88))))</x:f>
      </x:c>
      <x:c r="R88" s="81"/>
      <x:c r="S88" s="81"/>
    </x:row>
    <x:row r="89" ht="42" customHeight="1">
      <x:c r="A89" s="81"/>
      <x:c r="B89" s="144"/>
      <x:c r="C89" s="81"/>
      <x:c r="D89" s="81"/>
      <x:c r="E89" s="81"/>
      <x:c r="F89" s="176"/>
      <x:c r="G89" s="176"/>
      <x:c r="H89" s="81"/>
      <x:c r="I89" s="81"/>
      <x:c r="J89" s="81"/>
      <x:c r="K89" s="81"/>
      <x:c r="L89" s="81"/>
      <x:c r="M89" s="144"/>
      <x:c r="N89" s="144"/>
      <x:c r="O89" s="81"/>
      <x:c r="P89" s="81"/>
      <x:c r="Q89" s="155" t="str">
        <x:f>IF(A89="","",IF(J89="Approved",IF(AND(L89&lt;&gt;"",ISNUMBER(M89),P89&lt;&gt;"",ISNUMBER(G89),OR(G89=0,COUNTIF('B10 Budget'!$A$10:$A$109,S89)=1)),"APPROVED","INCOMPLETE APPROVAL"),IF(J89="","MISSING STATUS",UPPER(J89))))</x:f>
      </x:c>
      <x:c r="R89" s="81"/>
      <x:c r="S89" s="81"/>
    </x:row>
    <x:row r="90" ht="42" customHeight="1">
      <x:c r="A90" s="81"/>
      <x:c r="B90" s="144"/>
      <x:c r="C90" s="81"/>
      <x:c r="D90" s="81"/>
      <x:c r="E90" s="81"/>
      <x:c r="F90" s="176"/>
      <x:c r="G90" s="176"/>
      <x:c r="H90" s="81"/>
      <x:c r="I90" s="81"/>
      <x:c r="J90" s="81"/>
      <x:c r="K90" s="81"/>
      <x:c r="L90" s="81"/>
      <x:c r="M90" s="144"/>
      <x:c r="N90" s="144"/>
      <x:c r="O90" s="81"/>
      <x:c r="P90" s="81"/>
      <x:c r="Q90" s="155" t="str">
        <x:f>IF(A90="","",IF(J90="Approved",IF(AND(L90&lt;&gt;"",ISNUMBER(M90),P90&lt;&gt;"",ISNUMBER(G90),OR(G90=0,COUNTIF('B10 Budget'!$A$10:$A$109,S90)=1)),"APPROVED","INCOMPLETE APPROVAL"),IF(J90="","MISSING STATUS",UPPER(J90))))</x:f>
      </x:c>
      <x:c r="R90" s="81"/>
      <x:c r="S90" s="81"/>
    </x:row>
    <x:row r="91" ht="42" customHeight="1">
      <x:c r="A91" s="81"/>
      <x:c r="B91" s="144"/>
      <x:c r="C91" s="81"/>
      <x:c r="D91" s="81"/>
      <x:c r="E91" s="81"/>
      <x:c r="F91" s="176"/>
      <x:c r="G91" s="176"/>
      <x:c r="H91" s="81"/>
      <x:c r="I91" s="81"/>
      <x:c r="J91" s="81"/>
      <x:c r="K91" s="81"/>
      <x:c r="L91" s="81"/>
      <x:c r="M91" s="144"/>
      <x:c r="N91" s="144"/>
      <x:c r="O91" s="81"/>
      <x:c r="P91" s="81"/>
      <x:c r="Q91" s="155" t="str">
        <x:f>IF(A91="","",IF(J91="Approved",IF(AND(L91&lt;&gt;"",ISNUMBER(M91),P91&lt;&gt;"",ISNUMBER(G91),OR(G91=0,COUNTIF('B10 Budget'!$A$10:$A$109,S91)=1)),"APPROVED","INCOMPLETE APPROVAL"),IF(J91="","MISSING STATUS",UPPER(J91))))</x:f>
      </x:c>
      <x:c r="R91" s="81"/>
      <x:c r="S91" s="81"/>
    </x:row>
    <x:row r="92" ht="42" customHeight="1">
      <x:c r="A92" s="81"/>
      <x:c r="B92" s="144"/>
      <x:c r="C92" s="81"/>
      <x:c r="D92" s="81"/>
      <x:c r="E92" s="81"/>
      <x:c r="F92" s="176"/>
      <x:c r="G92" s="176"/>
      <x:c r="H92" s="81"/>
      <x:c r="I92" s="81"/>
      <x:c r="J92" s="81"/>
      <x:c r="K92" s="81"/>
      <x:c r="L92" s="81"/>
      <x:c r="M92" s="144"/>
      <x:c r="N92" s="144"/>
      <x:c r="O92" s="81"/>
      <x:c r="P92" s="81"/>
      <x:c r="Q92" s="155" t="str">
        <x:f>IF(A92="","",IF(J92="Approved",IF(AND(L92&lt;&gt;"",ISNUMBER(M92),P92&lt;&gt;"",ISNUMBER(G92),OR(G92=0,COUNTIF('B10 Budget'!$A$10:$A$109,S92)=1)),"APPROVED","INCOMPLETE APPROVAL"),IF(J92="","MISSING STATUS",UPPER(J92))))</x:f>
      </x:c>
      <x:c r="R92" s="81"/>
      <x:c r="S92" s="81"/>
    </x:row>
    <x:row r="93" ht="42" customHeight="1">
      <x:c r="A93" s="81"/>
      <x:c r="B93" s="144"/>
      <x:c r="C93" s="81"/>
      <x:c r="D93" s="81"/>
      <x:c r="E93" s="81"/>
      <x:c r="F93" s="176"/>
      <x:c r="G93" s="176"/>
      <x:c r="H93" s="81"/>
      <x:c r="I93" s="81"/>
      <x:c r="J93" s="81"/>
      <x:c r="K93" s="81"/>
      <x:c r="L93" s="81"/>
      <x:c r="M93" s="144"/>
      <x:c r="N93" s="144"/>
      <x:c r="O93" s="81"/>
      <x:c r="P93" s="81"/>
      <x:c r="Q93" s="155" t="str">
        <x:f>IF(A93="","",IF(J93="Approved",IF(AND(L93&lt;&gt;"",ISNUMBER(M93),P93&lt;&gt;"",ISNUMBER(G93),OR(G93=0,COUNTIF('B10 Budget'!$A$10:$A$109,S93)=1)),"APPROVED","INCOMPLETE APPROVAL"),IF(J93="","MISSING STATUS",UPPER(J93))))</x:f>
      </x:c>
      <x:c r="R93" s="81"/>
      <x:c r="S93" s="81"/>
    </x:row>
    <x:row r="94" ht="42" customHeight="1">
      <x:c r="A94" s="81"/>
      <x:c r="B94" s="144"/>
      <x:c r="C94" s="81"/>
      <x:c r="D94" s="81"/>
      <x:c r="E94" s="81"/>
      <x:c r="F94" s="176"/>
      <x:c r="G94" s="176"/>
      <x:c r="H94" s="81"/>
      <x:c r="I94" s="81"/>
      <x:c r="J94" s="81"/>
      <x:c r="K94" s="81"/>
      <x:c r="L94" s="81"/>
      <x:c r="M94" s="144"/>
      <x:c r="N94" s="144"/>
      <x:c r="O94" s="81"/>
      <x:c r="P94" s="81"/>
      <x:c r="Q94" s="155" t="str">
        <x:f>IF(A94="","",IF(J94="Approved",IF(AND(L94&lt;&gt;"",ISNUMBER(M94),P94&lt;&gt;"",ISNUMBER(G94),OR(G94=0,COUNTIF('B10 Budget'!$A$10:$A$109,S94)=1)),"APPROVED","INCOMPLETE APPROVAL"),IF(J94="","MISSING STATUS",UPPER(J94))))</x:f>
      </x:c>
      <x:c r="R94" s="81"/>
      <x:c r="S94" s="81"/>
    </x:row>
    <x:row r="95" ht="42" customHeight="1">
      <x:c r="A95" s="81"/>
      <x:c r="B95" s="144"/>
      <x:c r="C95" s="81"/>
      <x:c r="D95" s="81"/>
      <x:c r="E95" s="81"/>
      <x:c r="F95" s="176"/>
      <x:c r="G95" s="176"/>
      <x:c r="H95" s="81"/>
      <x:c r="I95" s="81"/>
      <x:c r="J95" s="81"/>
      <x:c r="K95" s="81"/>
      <x:c r="L95" s="81"/>
      <x:c r="M95" s="144"/>
      <x:c r="N95" s="144"/>
      <x:c r="O95" s="81"/>
      <x:c r="P95" s="81"/>
      <x:c r="Q95" s="155" t="str">
        <x:f>IF(A95="","",IF(J95="Approved",IF(AND(L95&lt;&gt;"",ISNUMBER(M95),P95&lt;&gt;"",ISNUMBER(G95),OR(G95=0,COUNTIF('B10 Budget'!$A$10:$A$109,S95)=1)),"APPROVED","INCOMPLETE APPROVAL"),IF(J95="","MISSING STATUS",UPPER(J95))))</x:f>
      </x:c>
      <x:c r="R95" s="81"/>
      <x:c r="S95" s="81"/>
    </x:row>
    <x:row r="96" ht="42" customHeight="1">
      <x:c r="A96" s="81"/>
      <x:c r="B96" s="144"/>
      <x:c r="C96" s="81"/>
      <x:c r="D96" s="81"/>
      <x:c r="E96" s="81"/>
      <x:c r="F96" s="176"/>
      <x:c r="G96" s="176"/>
      <x:c r="H96" s="81"/>
      <x:c r="I96" s="81"/>
      <x:c r="J96" s="81"/>
      <x:c r="K96" s="81"/>
      <x:c r="L96" s="81"/>
      <x:c r="M96" s="144"/>
      <x:c r="N96" s="144"/>
      <x:c r="O96" s="81"/>
      <x:c r="P96" s="81"/>
      <x:c r="Q96" s="155" t="str">
        <x:f>IF(A96="","",IF(J96="Approved",IF(AND(L96&lt;&gt;"",ISNUMBER(M96),P96&lt;&gt;"",ISNUMBER(G96),OR(G96=0,COUNTIF('B10 Budget'!$A$10:$A$109,S96)=1)),"APPROVED","INCOMPLETE APPROVAL"),IF(J96="","MISSING STATUS",UPPER(J96))))</x:f>
      </x:c>
      <x:c r="R96" s="81"/>
      <x:c r="S96" s="81"/>
    </x:row>
    <x:row r="97" ht="42" customHeight="1">
      <x:c r="A97" s="81"/>
      <x:c r="B97" s="144"/>
      <x:c r="C97" s="81"/>
      <x:c r="D97" s="81"/>
      <x:c r="E97" s="81"/>
      <x:c r="F97" s="176"/>
      <x:c r="G97" s="176"/>
      <x:c r="H97" s="81"/>
      <x:c r="I97" s="81"/>
      <x:c r="J97" s="81"/>
      <x:c r="K97" s="81"/>
      <x:c r="L97" s="81"/>
      <x:c r="M97" s="144"/>
      <x:c r="N97" s="144"/>
      <x:c r="O97" s="81"/>
      <x:c r="P97" s="81"/>
      <x:c r="Q97" s="155" t="str">
        <x:f>IF(A97="","",IF(J97="Approved",IF(AND(L97&lt;&gt;"",ISNUMBER(M97),P97&lt;&gt;"",ISNUMBER(G97),OR(G97=0,COUNTIF('B10 Budget'!$A$10:$A$109,S97)=1)),"APPROVED","INCOMPLETE APPROVAL"),IF(J97="","MISSING STATUS",UPPER(J97))))</x:f>
      </x:c>
      <x:c r="R97" s="81"/>
      <x:c r="S97" s="81"/>
    </x:row>
    <x:row r="98" ht="42" customHeight="1">
      <x:c r="A98" s="81"/>
      <x:c r="B98" s="144"/>
      <x:c r="C98" s="81"/>
      <x:c r="D98" s="81"/>
      <x:c r="E98" s="81"/>
      <x:c r="F98" s="176"/>
      <x:c r="G98" s="176"/>
      <x:c r="H98" s="81"/>
      <x:c r="I98" s="81"/>
      <x:c r="J98" s="81"/>
      <x:c r="K98" s="81"/>
      <x:c r="L98" s="81"/>
      <x:c r="M98" s="144"/>
      <x:c r="N98" s="144"/>
      <x:c r="O98" s="81"/>
      <x:c r="P98" s="81"/>
      <x:c r="Q98" s="155" t="str">
        <x:f>IF(A98="","",IF(J98="Approved",IF(AND(L98&lt;&gt;"",ISNUMBER(M98),P98&lt;&gt;"",ISNUMBER(G98),OR(G98=0,COUNTIF('B10 Budget'!$A$10:$A$109,S98)=1)),"APPROVED","INCOMPLETE APPROVAL"),IF(J98="","MISSING STATUS",UPPER(J98))))</x:f>
      </x:c>
      <x:c r="R98" s="81"/>
      <x:c r="S98" s="81"/>
    </x:row>
    <x:row r="99" ht="42" customHeight="1">
      <x:c r="A99" s="81"/>
      <x:c r="B99" s="144"/>
      <x:c r="C99" s="81"/>
      <x:c r="D99" s="81"/>
      <x:c r="E99" s="81"/>
      <x:c r="F99" s="176"/>
      <x:c r="G99" s="176"/>
      <x:c r="H99" s="81"/>
      <x:c r="I99" s="81"/>
      <x:c r="J99" s="81"/>
      <x:c r="K99" s="81"/>
      <x:c r="L99" s="81"/>
      <x:c r="M99" s="144"/>
      <x:c r="N99" s="144"/>
      <x:c r="O99" s="81"/>
      <x:c r="P99" s="81"/>
      <x:c r="Q99" s="155" t="str">
        <x:f>IF(A99="","",IF(J99="Approved",IF(AND(L99&lt;&gt;"",ISNUMBER(M99),P99&lt;&gt;"",ISNUMBER(G99),OR(G99=0,COUNTIF('B10 Budget'!$A$10:$A$109,S99)=1)),"APPROVED","INCOMPLETE APPROVAL"),IF(J99="","MISSING STATUS",UPPER(J99))))</x:f>
      </x:c>
      <x:c r="R99" s="81"/>
      <x:c r="S99" s="81"/>
    </x:row>
    <x:row r="100" ht="42" customHeight="1">
      <x:c r="A100" s="81"/>
      <x:c r="B100" s="144"/>
      <x:c r="C100" s="81"/>
      <x:c r="D100" s="81"/>
      <x:c r="E100" s="81"/>
      <x:c r="F100" s="176"/>
      <x:c r="G100" s="176"/>
      <x:c r="H100" s="81"/>
      <x:c r="I100" s="81"/>
      <x:c r="J100" s="81"/>
      <x:c r="K100" s="81"/>
      <x:c r="L100" s="81"/>
      <x:c r="M100" s="144"/>
      <x:c r="N100" s="144"/>
      <x:c r="O100" s="81"/>
      <x:c r="P100" s="81"/>
      <x:c r="Q100" s="155" t="str">
        <x:f>IF(A100="","",IF(J100="Approved",IF(AND(L100&lt;&gt;"",ISNUMBER(M100),P100&lt;&gt;"",ISNUMBER(G100),OR(G100=0,COUNTIF('B10 Budget'!$A$10:$A$109,S100)=1)),"APPROVED","INCOMPLETE APPROVAL"),IF(J100="","MISSING STATUS",UPPER(J100))))</x:f>
      </x:c>
      <x:c r="R100" s="81"/>
      <x:c r="S100" s="81"/>
    </x:row>
    <x:row r="101" ht="42" customHeight="1">
      <x:c r="A101" s="81"/>
      <x:c r="B101" s="144"/>
      <x:c r="C101" s="81"/>
      <x:c r="D101" s="81"/>
      <x:c r="E101" s="81"/>
      <x:c r="F101" s="176"/>
      <x:c r="G101" s="176"/>
      <x:c r="H101" s="81"/>
      <x:c r="I101" s="81"/>
      <x:c r="J101" s="81"/>
      <x:c r="K101" s="81"/>
      <x:c r="L101" s="81"/>
      <x:c r="M101" s="144"/>
      <x:c r="N101" s="144"/>
      <x:c r="O101" s="81"/>
      <x:c r="P101" s="81"/>
      <x:c r="Q101" s="155" t="str">
        <x:f>IF(A101="","",IF(J101="Approved",IF(AND(L101&lt;&gt;"",ISNUMBER(M101),P101&lt;&gt;"",ISNUMBER(G101),OR(G101=0,COUNTIF('B10 Budget'!$A$10:$A$109,S101)=1)),"APPROVED","INCOMPLETE APPROVAL"),IF(J101="","MISSING STATUS",UPPER(J101))))</x:f>
      </x:c>
      <x:c r="R101" s="81"/>
      <x:c r="S101" s="81"/>
    </x:row>
    <x:row r="102" ht="42" customHeight="1">
      <x:c r="A102" s="81"/>
      <x:c r="B102" s="144"/>
      <x:c r="C102" s="81"/>
      <x:c r="D102" s="81"/>
      <x:c r="E102" s="81"/>
      <x:c r="F102" s="176"/>
      <x:c r="G102" s="176"/>
      <x:c r="H102" s="81"/>
      <x:c r="I102" s="81"/>
      <x:c r="J102" s="81"/>
      <x:c r="K102" s="81"/>
      <x:c r="L102" s="81"/>
      <x:c r="M102" s="144"/>
      <x:c r="N102" s="144"/>
      <x:c r="O102" s="81"/>
      <x:c r="P102" s="81"/>
      <x:c r="Q102" s="155" t="str">
        <x:f>IF(A102="","",IF(J102="Approved",IF(AND(L102&lt;&gt;"",ISNUMBER(M102),P102&lt;&gt;"",ISNUMBER(G102),OR(G102=0,COUNTIF('B10 Budget'!$A$10:$A$109,S102)=1)),"APPROVED","INCOMPLETE APPROVAL"),IF(J102="","MISSING STATUS",UPPER(J102))))</x:f>
      </x:c>
      <x:c r="R102" s="81"/>
      <x:c r="S102" s="81"/>
    </x:row>
    <x:row r="103" ht="42" customHeight="1">
      <x:c r="A103" s="81"/>
      <x:c r="B103" s="144"/>
      <x:c r="C103" s="81"/>
      <x:c r="D103" s="81"/>
      <x:c r="E103" s="81"/>
      <x:c r="F103" s="176"/>
      <x:c r="G103" s="176"/>
      <x:c r="H103" s="81"/>
      <x:c r="I103" s="81"/>
      <x:c r="J103" s="81"/>
      <x:c r="K103" s="81"/>
      <x:c r="L103" s="81"/>
      <x:c r="M103" s="144"/>
      <x:c r="N103" s="144"/>
      <x:c r="O103" s="81"/>
      <x:c r="P103" s="81"/>
      <x:c r="Q103" s="155" t="str">
        <x:f>IF(A103="","",IF(J103="Approved",IF(AND(L103&lt;&gt;"",ISNUMBER(M103),P103&lt;&gt;"",ISNUMBER(G103),OR(G103=0,COUNTIF('B10 Budget'!$A$10:$A$109,S103)=1)),"APPROVED","INCOMPLETE APPROVAL"),IF(J103="","MISSING STATUS",UPPER(J103))))</x:f>
      </x:c>
      <x:c r="R103" s="81"/>
      <x:c r="S103" s="81"/>
    </x:row>
    <x:row r="104" ht="42" customHeight="1">
      <x:c r="A104" s="81"/>
      <x:c r="B104" s="144"/>
      <x:c r="C104" s="81"/>
      <x:c r="D104" s="81"/>
      <x:c r="E104" s="81"/>
      <x:c r="F104" s="176"/>
      <x:c r="G104" s="176"/>
      <x:c r="H104" s="81"/>
      <x:c r="I104" s="81"/>
      <x:c r="J104" s="81"/>
      <x:c r="K104" s="81"/>
      <x:c r="L104" s="81"/>
      <x:c r="M104" s="144"/>
      <x:c r="N104" s="144"/>
      <x:c r="O104" s="81"/>
      <x:c r="P104" s="81"/>
      <x:c r="Q104" s="155" t="str">
        <x:f>IF(A104="","",IF(J104="Approved",IF(AND(L104&lt;&gt;"",ISNUMBER(M104),P104&lt;&gt;"",ISNUMBER(G104),OR(G104=0,COUNTIF('B10 Budget'!$A$10:$A$109,S104)=1)),"APPROVED","INCOMPLETE APPROVAL"),IF(J104="","MISSING STATUS",UPPER(J104))))</x:f>
      </x:c>
      <x:c r="R104" s="81"/>
      <x:c r="S104" s="81"/>
    </x:row>
    <x:row r="105" ht="42" customHeight="1">
      <x:c r="A105" s="81"/>
      <x:c r="B105" s="144"/>
      <x:c r="C105" s="81"/>
      <x:c r="D105" s="81"/>
      <x:c r="E105" s="81"/>
      <x:c r="F105" s="176"/>
      <x:c r="G105" s="176"/>
      <x:c r="H105" s="81"/>
      <x:c r="I105" s="81"/>
      <x:c r="J105" s="81"/>
      <x:c r="K105" s="81"/>
      <x:c r="L105" s="81"/>
      <x:c r="M105" s="144"/>
      <x:c r="N105" s="144"/>
      <x:c r="O105" s="81"/>
      <x:c r="P105" s="81"/>
      <x:c r="Q105" s="155" t="str">
        <x:f>IF(A105="","",IF(J105="Approved",IF(AND(L105&lt;&gt;"",ISNUMBER(M105),P105&lt;&gt;"",ISNUMBER(G105),OR(G105=0,COUNTIF('B10 Budget'!$A$10:$A$109,S105)=1)),"APPROVED","INCOMPLETE APPROVAL"),IF(J105="","MISSING STATUS",UPPER(J105))))</x:f>
      </x:c>
      <x:c r="R105" s="81"/>
      <x:c r="S105" s="81"/>
    </x:row>
    <x:row r="106" ht="42" customHeight="1">
      <x:c r="A106" s="81"/>
      <x:c r="B106" s="144"/>
      <x:c r="C106" s="81"/>
      <x:c r="D106" s="81"/>
      <x:c r="E106" s="81"/>
      <x:c r="F106" s="176"/>
      <x:c r="G106" s="176"/>
      <x:c r="H106" s="81"/>
      <x:c r="I106" s="81"/>
      <x:c r="J106" s="81"/>
      <x:c r="K106" s="81"/>
      <x:c r="L106" s="81"/>
      <x:c r="M106" s="144"/>
      <x:c r="N106" s="144"/>
      <x:c r="O106" s="81"/>
      <x:c r="P106" s="81"/>
      <x:c r="Q106" s="155" t="str">
        <x:f>IF(A106="","",IF(J106="Approved",IF(AND(L106&lt;&gt;"",ISNUMBER(M106),P106&lt;&gt;"",ISNUMBER(G106),OR(G106=0,COUNTIF('B10 Budget'!$A$10:$A$109,S106)=1)),"APPROVED","INCOMPLETE APPROVAL"),IF(J106="","MISSING STATUS",UPPER(J106))))</x:f>
      </x:c>
      <x:c r="R106" s="81"/>
      <x:c r="S106" s="81"/>
    </x:row>
    <x:row r="107" ht="42" customHeight="1">
      <x:c r="A107" s="81"/>
      <x:c r="B107" s="144"/>
      <x:c r="C107" s="81"/>
      <x:c r="D107" s="81"/>
      <x:c r="E107" s="81"/>
      <x:c r="F107" s="176"/>
      <x:c r="G107" s="176"/>
      <x:c r="H107" s="81"/>
      <x:c r="I107" s="81"/>
      <x:c r="J107" s="81"/>
      <x:c r="K107" s="81"/>
      <x:c r="L107" s="81"/>
      <x:c r="M107" s="144"/>
      <x:c r="N107" s="144"/>
      <x:c r="O107" s="81"/>
      <x:c r="P107" s="81"/>
      <x:c r="Q107" s="155" t="str">
        <x:f>IF(A107="","",IF(J107="Approved",IF(AND(L107&lt;&gt;"",ISNUMBER(M107),P107&lt;&gt;"",ISNUMBER(G107),OR(G107=0,COUNTIF('B10 Budget'!$A$10:$A$109,S107)=1)),"APPROVED","INCOMPLETE APPROVAL"),IF(J107="","MISSING STATUS",UPPER(J107))))</x:f>
      </x:c>
      <x:c r="R107" s="81"/>
      <x:c r="S107" s="81"/>
    </x:row>
    <x:row r="108" ht="42" customHeight="1">
      <x:c r="A108" s="81"/>
      <x:c r="B108" s="144"/>
      <x:c r="C108" s="81"/>
      <x:c r="D108" s="81"/>
      <x:c r="E108" s="81"/>
      <x:c r="F108" s="176"/>
      <x:c r="G108" s="176"/>
      <x:c r="H108" s="81"/>
      <x:c r="I108" s="81"/>
      <x:c r="J108" s="81"/>
      <x:c r="K108" s="81"/>
      <x:c r="L108" s="81"/>
      <x:c r="M108" s="144"/>
      <x:c r="N108" s="144"/>
      <x:c r="O108" s="81"/>
      <x:c r="P108" s="81"/>
      <x:c r="Q108" s="155" t="str">
        <x:f>IF(A108="","",IF(J108="Approved",IF(AND(L108&lt;&gt;"",ISNUMBER(M108),P108&lt;&gt;"",ISNUMBER(G108),OR(G108=0,COUNTIF('B10 Budget'!$A$10:$A$109,S108)=1)),"APPROVED","INCOMPLETE APPROVAL"),IF(J108="","MISSING STATUS",UPPER(J108))))</x:f>
      </x:c>
      <x:c r="R108" s="81"/>
      <x:c r="S108" s="81"/>
    </x:row>
    <x:row r="109" ht="42" customHeight="1">
      <x:c r="A109" s="81"/>
      <x:c r="B109" s="144"/>
      <x:c r="C109" s="81"/>
      <x:c r="D109" s="81"/>
      <x:c r="E109" s="81"/>
      <x:c r="F109" s="176"/>
      <x:c r="G109" s="176"/>
      <x:c r="H109" s="81"/>
      <x:c r="I109" s="81"/>
      <x:c r="J109" s="81"/>
      <x:c r="K109" s="81"/>
      <x:c r="L109" s="81"/>
      <x:c r="M109" s="144"/>
      <x:c r="N109" s="144"/>
      <x:c r="O109" s="81"/>
      <x:c r="P109" s="81"/>
      <x:c r="Q109" s="155" t="str">
        <x:f>IF(A109="","",IF(J109="Approved",IF(AND(L109&lt;&gt;"",ISNUMBER(M109),P109&lt;&gt;"",ISNUMBER(G109),OR(G109=0,COUNTIF('B10 Budget'!$A$10:$A$109,S109)=1)),"APPROVED","INCOMPLETE APPROVAL"),IF(J109="","MISSING STATUS",UPPER(J109))))</x:f>
      </x:c>
      <x:c r="R109" s="81"/>
      <x:c r="S109" s="81"/>
    </x:row>
    <x:row r="110" ht="21" customHeight="1">
      <x:c r="A110" s="15"/>
      <x:c r="B110" s="15"/>
      <x:c r="C110" s="15"/>
      <x:c r="D110" s="15"/>
      <x:c r="E110" s="15"/>
      <x:c r="F110" s="15"/>
      <x:c r="G110" s="15"/>
      <x:c r="H110" s="15"/>
      <x:c r="I110" s="15"/>
      <x:c r="J110" s="15"/>
      <x:c r="K110" s="15"/>
      <x:c r="L110" s="15"/>
      <x:c r="M110" s="15"/>
      <x:c r="N110" s="15"/>
      <x:c r="O110" s="15"/>
      <x:c r="P110" s="15"/>
      <x:c r="Q110" s="15"/>
      <x:c r="R110" s="15"/>
      <x:c r="S110" s="15"/>
    </x:row>
    <x:row r="111" ht="21" customHeight="1">
      <x:c r="A111" s="15"/>
      <x:c r="B111" s="15"/>
      <x:c r="C111" s="15"/>
      <x:c r="D111" s="15"/>
      <x:c r="E111" s="15"/>
      <x:c r="F111" s="15"/>
      <x:c r="G111" s="15"/>
      <x:c r="H111" s="15"/>
      <x:c r="I111" s="15"/>
      <x:c r="J111" s="15"/>
      <x:c r="K111" s="15"/>
      <x:c r="L111" s="15"/>
      <x:c r="M111" s="15"/>
      <x:c r="N111" s="15"/>
      <x:c r="O111" s="15"/>
      <x:c r="P111" s="15"/>
      <x:c r="Q111" s="15"/>
      <x:c r="R111" s="15"/>
      <x:c r="S111" s="15"/>
    </x:row>
    <x:row r="112" ht="21" customHeight="1">
      <x:c r="A112" s="15"/>
      <x:c r="B112" s="15"/>
      <x:c r="C112" s="15"/>
      <x:c r="D112" s="15"/>
      <x:c r="E112" s="15"/>
      <x:c r="F112" s="15"/>
      <x:c r="G112" s="15"/>
      <x:c r="H112" s="15"/>
      <x:c r="I112" s="15"/>
      <x:c r="J112" s="15"/>
      <x:c r="K112" s="15"/>
      <x:c r="L112" s="15"/>
      <x:c r="M112" s="15"/>
      <x:c r="N112" s="15"/>
      <x:c r="O112" s="15"/>
      <x:c r="P112" s="15"/>
      <x:c r="Q112" s="15"/>
      <x:c r="R112" s="15"/>
      <x:c r="S112" s="15"/>
    </x:row>
    <x:row r="113" ht="21" customHeight="1">
      <x:c r="A113" s="15"/>
      <x:c r="B113" s="15"/>
      <x:c r="C113" s="15"/>
      <x:c r="D113" s="15"/>
      <x:c r="E113" s="15"/>
      <x:c r="F113" s="15"/>
      <x:c r="G113" s="15"/>
      <x:c r="H113" s="15"/>
      <x:c r="I113" s="15"/>
      <x:c r="J113" s="15"/>
      <x:c r="K113" s="15"/>
      <x:c r="L113" s="15"/>
      <x:c r="M113" s="15"/>
      <x:c r="N113" s="15"/>
      <x:c r="O113" s="15"/>
      <x:c r="P113" s="15"/>
      <x:c r="Q113" s="15"/>
      <x:c r="R113" s="15"/>
      <x:c r="S113" s="15"/>
    </x:row>
  </x:sheetData>
  <x:mergeCells>
    <x:mergeCell ref="A1:S3"/>
    <x:mergeCell ref="A4:S4"/>
    <x:mergeCell ref="A5:I5"/>
    <x:mergeCell ref="J5:S5"/>
    <x:mergeCell ref="A6:S6"/>
    <x:mergeCell ref="A7:S7"/>
  </x:mergeCells>
  <x:conditionalFormatting sqref="A10:S109">
    <x:cfRule type="expression" dxfId="6" priority="1">
      <x:formula>AND($A10&lt;&gt;"",OR($Q10="INCOMPLETE APPROVAL",$Q10="MISSING STATUS",COUNTIF($A$10:$A$109,$A10)&gt;1))</x:formula>
    </x:cfRule>
  </x:conditionalFormatting>
  <x:dataValidations count="4">
    <x:dataValidation type="list" errorStyle="stop" allowBlank="1" showErrorMessage="1" errorTitle="Choose a listed value" error="Use the drop-down list or leave the entry blank." sqref="J10:J109">
      <x:formula1>"Pending,Approved,Rejected,Deferred"</x:formula1>
    </x:dataValidation>
    <x:dataValidation type="date" errorStyle="stop" operator="between" allowBlank="1" showErrorMessage="1" errorTitle="Enter a real date" error="Enter a date such as 12 Mar 2027, or leave this field blank." sqref="B10:B109">
      <x:formula1>1</x:formula1>
      <x:formula2>146097</x:formula2>
    </x:dataValidation>
    <x:dataValidation type="date" errorStyle="stop" operator="between" allowBlank="1" showErrorMessage="1" errorTitle="Enter a real date" error="Enter a date such as 12 Mar 2027, or leave this field blank." sqref="M10:M109">
      <x:formula1>1</x:formula1>
      <x:formula2>146097</x:formula2>
    </x:dataValidation>
    <x:dataValidation type="date" errorStyle="stop" operator="between" allowBlank="1" showErrorMessage="1" errorTitle="Enter a real date" error="Enter a date such as 12 Mar 2027, or leave this field blank." sqref="N10:N109">
      <x:formula1>1</x:formula1>
      <x:formula2>146097</x:formula2>
    </x:dataValidation>
  </x:dataValidations>
  <x:pageMargins left="0.7" right="0.7" top="0.75" bottom="0.75" header="0.3" footer="0.3"/>
  <x:tableParts count="1">
    <x:tablePart xmlns:r="http://schemas.openxmlformats.org/officeDocument/2006/relationships" r:id="R8b54a3b94f0f469e"/>
  </x:tableParts>
</x:worksheet>
</file>

<file path=xl/worksheets/sheet47.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 min="13" max="13" width="24" hidden="0" customWidth="1"/>
    <x:col min="14" max="14" width="24" hidden="0" customWidth="1"/>
  </x:cols>
  <x:sheetData>
    <x:row r="1" ht="21" customHeight="1">
      <x:c r="A1" s="21" t="str">
        <x:v>C3 | Project issues log</x:v>
      </x:c>
      <x:c r="B1" s="21"/>
      <x:c r="C1" s="21"/>
      <x:c r="D1" s="21"/>
      <x:c r="E1" s="21"/>
      <x:c r="F1" s="21"/>
      <x:c r="G1" s="21"/>
      <x:c r="H1" s="21"/>
      <x:c r="I1" s="21"/>
      <x:c r="J1" s="21"/>
      <x:c r="K1" s="21"/>
      <x:c r="L1" s="21"/>
      <x:c r="M1" s="21"/>
      <x:c r="N1" s="21"/>
    </x:row>
    <x:row r="2" ht="21" customHeight="1">
      <x:c r="A2" s="21"/>
      <x:c r="B2" s="21"/>
      <x:c r="C2" s="21"/>
      <x:c r="D2" s="21"/>
      <x:c r="E2" s="21"/>
      <x:c r="F2" s="21"/>
      <x:c r="G2" s="21"/>
      <x:c r="H2" s="21"/>
      <x:c r="I2" s="21"/>
      <x:c r="J2" s="21"/>
      <x:c r="K2" s="21"/>
      <x:c r="L2" s="21"/>
      <x:c r="M2" s="21"/>
      <x:c r="N2" s="21"/>
    </x:row>
    <x:row r="3" ht="21" customHeight="1">
      <x:c r="A3" s="21"/>
      <x:c r="B3" s="21"/>
      <x:c r="C3" s="21"/>
      <x:c r="D3" s="21"/>
      <x:c r="E3" s="21"/>
      <x:c r="F3" s="21"/>
      <x:c r="G3" s="21"/>
      <x:c r="H3" s="21"/>
      <x:c r="I3" s="21"/>
      <x:c r="J3" s="21"/>
      <x:c r="K3" s="21"/>
      <x:c r="L3" s="21"/>
      <x:c r="M3" s="21"/>
      <x:c r="N3" s="21"/>
    </x:row>
    <x:row r="4" ht="30" customHeight="1">
      <x:c r="A4" s="28" t="str">
        <x:v>Record what has happened, agree a response and close it only when resolution is evidenced.</x:v>
      </x:c>
      <x:c r="B4" s="28"/>
      <x:c r="C4" s="28"/>
      <x:c r="D4" s="28"/>
      <x:c r="E4" s="28"/>
      <x:c r="F4" s="28"/>
      <x:c r="G4" s="28"/>
      <x:c r="H4" s="28"/>
      <x:c r="I4" s="28"/>
      <x:c r="J4" s="28"/>
      <x:c r="K4" s="28"/>
      <x:c r="L4" s="28"/>
      <x:c r="M4" s="28"/>
      <x:c r="N4" s="28"/>
    </x:row>
    <x:row r="5" ht="21" customHeight="1">
      <x:c r="A5" s="35" t="str">
        <x:v>03 | PROJECT IMPLEMENTATION</x:v>
      </x:c>
      <x:c r="B5" s="35"/>
      <x:c r="C5" s="35"/>
      <x:c r="D5" s="35"/>
      <x:c r="E5" s="35"/>
      <x:c r="F5" s="35"/>
      <x:c r="G5" s="35"/>
      <x:c r="H5" s="41" t="str">
        <x:f>IFERROR(HYPERLINK("#'04 Tool Index'!A1","OPEN TOOL INDEX"),"OPEN TOOL INDEX")</x:f>
        <x:v>OPEN TOOL INDEX</x:v>
      </x:c>
      <x:c r="I5" s="41"/>
      <x:c r="J5" s="41"/>
      <x:c r="K5" s="41"/>
      <x:c r="L5" s="41"/>
      <x:c r="M5" s="41"/>
      <x:c r="N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c r="M6" s="46"/>
      <x:c r="N6" s="46"/>
    </x:row>
    <x:row r="7" ht="26" customHeight="1">
      <x:c r="A7" s="52" t="str">
        <x:v>Adapted from S10, Issue Log; S03, slides 39, 47-48.</x:v>
      </x:c>
      <x:c r="B7" s="52"/>
      <x:c r="C7" s="52"/>
      <x:c r="D7" s="52"/>
      <x:c r="E7" s="52"/>
      <x:c r="F7" s="52"/>
      <x:c r="G7" s="52"/>
      <x:c r="H7" s="52"/>
      <x:c r="I7" s="52"/>
      <x:c r="J7" s="52"/>
      <x:c r="K7" s="52"/>
      <x:c r="L7" s="52"/>
      <x:c r="M7" s="52"/>
      <x:c r="N7" s="52"/>
    </x:row>
    <x:row r="8" ht="21" customHeight="1">
      <x:c r="A8" s="15"/>
      <x:c r="B8" s="15"/>
      <x:c r="C8" s="15"/>
      <x:c r="D8" s="15"/>
      <x:c r="E8" s="15"/>
      <x:c r="F8" s="15"/>
      <x:c r="G8" s="15"/>
      <x:c r="H8" s="15"/>
      <x:c r="I8" s="15"/>
      <x:c r="J8" s="15"/>
      <x:c r="K8" s="15"/>
      <x:c r="L8" s="15"/>
      <x:c r="M8" s="15"/>
      <x:c r="N8" s="15"/>
    </x:row>
    <x:row r="9" ht="40" customHeight="1">
      <x:c r="A9" s="76" t="str">
        <x:v>Issue ID</x:v>
      </x:c>
      <x:c r="B9" s="76" t="str">
        <x:v>Issue</x:v>
      </x:c>
      <x:c r="C9" s="76" t="str">
        <x:v>Impact</x:v>
      </x:c>
      <x:c r="D9" s="76" t="str">
        <x:v>Priority</x:v>
      </x:c>
      <x:c r="E9" s="76" t="str">
        <x:v>Resolution action</x:v>
      </x:c>
      <x:c r="F9" s="76" t="str">
        <x:v>Owner</x:v>
      </x:c>
      <x:c r="G9" s="76" t="str">
        <x:v>Raised date</x:v>
      </x:c>
      <x:c r="H9" s="76" t="str">
        <x:v>Escalated date</x:v>
      </x:c>
      <x:c r="I9" s="76" t="str">
        <x:v>Resolve by</x:v>
      </x:c>
      <x:c r="J9" s="76" t="str">
        <x:v>Closed date</x:v>
      </x:c>
      <x:c r="K9" s="76" t="str">
        <x:v>Resolution evidence</x:v>
      </x:c>
      <x:c r="L9" s="76" t="str">
        <x:v>Status</x:v>
      </x:c>
      <x:c r="M9" s="76" t="str">
        <x:v>Age days</x:v>
      </x:c>
      <x:c r="N9" s="76" t="str">
        <x:v>Overdue days</x:v>
      </x:c>
    </x:row>
    <x:row r="10" ht="42" customHeight="1">
      <x:c r="A10" s="81"/>
      <x:c r="B10" s="81"/>
      <x:c r="C10" s="81"/>
      <x:c r="D10" s="81"/>
      <x:c r="E10" s="81"/>
      <x:c r="F10" s="81"/>
      <x:c r="G10" s="144"/>
      <x:c r="H10" s="144"/>
      <x:c r="I10" s="144"/>
      <x:c r="J10" s="144"/>
      <x:c r="K10" s="81"/>
      <x:c r="L10" s="155" t="str">
        <x:f>IF(A10="","",IF(J10&lt;&gt;"",IF(K10="","CLOSE EVIDENCE MISSING","Closed"),IF(OR(F10="",I10=""),"OWNER/DATE MISSING","Open")))</x:f>
      </x:c>
      <x:c r="M10" s="155" t="str">
        <x:f>IF(OR(A10="",G10="",'01 Setup'!$B$8=""),"",MAX(0,IF(J10&lt;&gt;"",J10,'01 Setup'!$B$8)-G10))</x:f>
      </x:c>
      <x:c r="N10" s="155" t="str">
        <x:f>IF(OR(A10="",I10="",'01 Setup'!$B$8="",J10&lt;&gt;""),"",MAX(0,'01 Setup'!$B$8-I10))</x:f>
      </x:c>
    </x:row>
    <x:row r="11" ht="42" customHeight="1">
      <x:c r="A11" s="81"/>
      <x:c r="B11" s="81"/>
      <x:c r="C11" s="81"/>
      <x:c r="D11" s="81"/>
      <x:c r="E11" s="81"/>
      <x:c r="F11" s="81"/>
      <x:c r="G11" s="144"/>
      <x:c r="H11" s="144"/>
      <x:c r="I11" s="144"/>
      <x:c r="J11" s="144"/>
      <x:c r="K11" s="81"/>
      <x:c r="L11" s="155" t="str">
        <x:f>IF(A11="","",IF(J11&lt;&gt;"",IF(K11="","CLOSE EVIDENCE MISSING","Closed"),IF(OR(F11="",I11=""),"OWNER/DATE MISSING","Open")))</x:f>
      </x:c>
      <x:c r="M11" s="155" t="str">
        <x:f>IF(OR(A11="",G11="",'01 Setup'!$B$8=""),"",MAX(0,IF(J11&lt;&gt;"",J11,'01 Setup'!$B$8)-G11))</x:f>
      </x:c>
      <x:c r="N11" s="155" t="str">
        <x:f>IF(OR(A11="",I11="",'01 Setup'!$B$8="",J11&lt;&gt;""),"",MAX(0,'01 Setup'!$B$8-I11))</x:f>
      </x:c>
    </x:row>
    <x:row r="12" ht="42" customHeight="1">
      <x:c r="A12" s="81"/>
      <x:c r="B12" s="81"/>
      <x:c r="C12" s="81"/>
      <x:c r="D12" s="81"/>
      <x:c r="E12" s="81"/>
      <x:c r="F12" s="81"/>
      <x:c r="G12" s="144"/>
      <x:c r="H12" s="144"/>
      <x:c r="I12" s="144"/>
      <x:c r="J12" s="144"/>
      <x:c r="K12" s="81"/>
      <x:c r="L12" s="155" t="str">
        <x:f>IF(A12="","",IF(J12&lt;&gt;"",IF(K12="","CLOSE EVIDENCE MISSING","Closed"),IF(OR(F12="",I12=""),"OWNER/DATE MISSING","Open")))</x:f>
      </x:c>
      <x:c r="M12" s="155" t="str">
        <x:f>IF(OR(A12="",G12="",'01 Setup'!$B$8=""),"",MAX(0,IF(J12&lt;&gt;"",J12,'01 Setup'!$B$8)-G12))</x:f>
      </x:c>
      <x:c r="N12" s="155" t="str">
        <x:f>IF(OR(A12="",I12="",'01 Setup'!$B$8="",J12&lt;&gt;""),"",MAX(0,'01 Setup'!$B$8-I12))</x:f>
      </x:c>
    </x:row>
    <x:row r="13" ht="42" customHeight="1">
      <x:c r="A13" s="81"/>
      <x:c r="B13" s="81"/>
      <x:c r="C13" s="81"/>
      <x:c r="D13" s="81"/>
      <x:c r="E13" s="81"/>
      <x:c r="F13" s="81"/>
      <x:c r="G13" s="144"/>
      <x:c r="H13" s="144"/>
      <x:c r="I13" s="144"/>
      <x:c r="J13" s="144"/>
      <x:c r="K13" s="81"/>
      <x:c r="L13" s="155" t="str">
        <x:f>IF(A13="","",IF(J13&lt;&gt;"",IF(K13="","CLOSE EVIDENCE MISSING","Closed"),IF(OR(F13="",I13=""),"OWNER/DATE MISSING","Open")))</x:f>
      </x:c>
      <x:c r="M13" s="155" t="str">
        <x:f>IF(OR(A13="",G13="",'01 Setup'!$B$8=""),"",MAX(0,IF(J13&lt;&gt;"",J13,'01 Setup'!$B$8)-G13))</x:f>
      </x:c>
      <x:c r="N13" s="155" t="str">
        <x:f>IF(OR(A13="",I13="",'01 Setup'!$B$8="",J13&lt;&gt;""),"",MAX(0,'01 Setup'!$B$8-I13))</x:f>
      </x:c>
    </x:row>
    <x:row r="14" ht="42" customHeight="1">
      <x:c r="A14" s="81"/>
      <x:c r="B14" s="81"/>
      <x:c r="C14" s="81"/>
      <x:c r="D14" s="81"/>
      <x:c r="E14" s="81"/>
      <x:c r="F14" s="81"/>
      <x:c r="G14" s="144"/>
      <x:c r="H14" s="144"/>
      <x:c r="I14" s="144"/>
      <x:c r="J14" s="144"/>
      <x:c r="K14" s="81"/>
      <x:c r="L14" s="155" t="str">
        <x:f>IF(A14="","",IF(J14&lt;&gt;"",IF(K14="","CLOSE EVIDENCE MISSING","Closed"),IF(OR(F14="",I14=""),"OWNER/DATE MISSING","Open")))</x:f>
      </x:c>
      <x:c r="M14" s="155" t="str">
        <x:f>IF(OR(A14="",G14="",'01 Setup'!$B$8=""),"",MAX(0,IF(J14&lt;&gt;"",J14,'01 Setup'!$B$8)-G14))</x:f>
      </x:c>
      <x:c r="N14" s="155" t="str">
        <x:f>IF(OR(A14="",I14="",'01 Setup'!$B$8="",J14&lt;&gt;""),"",MAX(0,'01 Setup'!$B$8-I14))</x:f>
      </x:c>
    </x:row>
    <x:row r="15" ht="42" customHeight="1">
      <x:c r="A15" s="81"/>
      <x:c r="B15" s="81"/>
      <x:c r="C15" s="81"/>
      <x:c r="D15" s="81"/>
      <x:c r="E15" s="81"/>
      <x:c r="F15" s="81"/>
      <x:c r="G15" s="144"/>
      <x:c r="H15" s="144"/>
      <x:c r="I15" s="144"/>
      <x:c r="J15" s="144"/>
      <x:c r="K15" s="81"/>
      <x:c r="L15" s="155" t="str">
        <x:f>IF(A15="","",IF(J15&lt;&gt;"",IF(K15="","CLOSE EVIDENCE MISSING","Closed"),IF(OR(F15="",I15=""),"OWNER/DATE MISSING","Open")))</x:f>
      </x:c>
      <x:c r="M15" s="155" t="str">
        <x:f>IF(OR(A15="",G15="",'01 Setup'!$B$8=""),"",MAX(0,IF(J15&lt;&gt;"",J15,'01 Setup'!$B$8)-G15))</x:f>
      </x:c>
      <x:c r="N15" s="155" t="str">
        <x:f>IF(OR(A15="",I15="",'01 Setup'!$B$8="",J15&lt;&gt;""),"",MAX(0,'01 Setup'!$B$8-I15))</x:f>
      </x:c>
    </x:row>
    <x:row r="16" ht="42" customHeight="1">
      <x:c r="A16" s="81"/>
      <x:c r="B16" s="81"/>
      <x:c r="C16" s="81"/>
      <x:c r="D16" s="81"/>
      <x:c r="E16" s="81"/>
      <x:c r="F16" s="81"/>
      <x:c r="G16" s="144"/>
      <x:c r="H16" s="144"/>
      <x:c r="I16" s="144"/>
      <x:c r="J16" s="144"/>
      <x:c r="K16" s="81"/>
      <x:c r="L16" s="155" t="str">
        <x:f>IF(A16="","",IF(J16&lt;&gt;"",IF(K16="","CLOSE EVIDENCE MISSING","Closed"),IF(OR(F16="",I16=""),"OWNER/DATE MISSING","Open")))</x:f>
      </x:c>
      <x:c r="M16" s="155" t="str">
        <x:f>IF(OR(A16="",G16="",'01 Setup'!$B$8=""),"",MAX(0,IF(J16&lt;&gt;"",J16,'01 Setup'!$B$8)-G16))</x:f>
      </x:c>
      <x:c r="N16" s="155" t="str">
        <x:f>IF(OR(A16="",I16="",'01 Setup'!$B$8="",J16&lt;&gt;""),"",MAX(0,'01 Setup'!$B$8-I16))</x:f>
      </x:c>
    </x:row>
    <x:row r="17" ht="42" customHeight="1">
      <x:c r="A17" s="81"/>
      <x:c r="B17" s="81"/>
      <x:c r="C17" s="81"/>
      <x:c r="D17" s="81"/>
      <x:c r="E17" s="81"/>
      <x:c r="F17" s="81"/>
      <x:c r="G17" s="144"/>
      <x:c r="H17" s="144"/>
      <x:c r="I17" s="144"/>
      <x:c r="J17" s="144"/>
      <x:c r="K17" s="81"/>
      <x:c r="L17" s="155" t="str">
        <x:f>IF(A17="","",IF(J17&lt;&gt;"",IF(K17="","CLOSE EVIDENCE MISSING","Closed"),IF(OR(F17="",I17=""),"OWNER/DATE MISSING","Open")))</x:f>
      </x:c>
      <x:c r="M17" s="155" t="str">
        <x:f>IF(OR(A17="",G17="",'01 Setup'!$B$8=""),"",MAX(0,IF(J17&lt;&gt;"",J17,'01 Setup'!$B$8)-G17))</x:f>
      </x:c>
      <x:c r="N17" s="155" t="str">
        <x:f>IF(OR(A17="",I17="",'01 Setup'!$B$8="",J17&lt;&gt;""),"",MAX(0,'01 Setup'!$B$8-I17))</x:f>
      </x:c>
    </x:row>
    <x:row r="18" ht="42" customHeight="1">
      <x:c r="A18" s="81"/>
      <x:c r="B18" s="81"/>
      <x:c r="C18" s="81"/>
      <x:c r="D18" s="81"/>
      <x:c r="E18" s="81"/>
      <x:c r="F18" s="81"/>
      <x:c r="G18" s="144"/>
      <x:c r="H18" s="144"/>
      <x:c r="I18" s="144"/>
      <x:c r="J18" s="144"/>
      <x:c r="K18" s="81"/>
      <x:c r="L18" s="155" t="str">
        <x:f>IF(A18="","",IF(J18&lt;&gt;"",IF(K18="","CLOSE EVIDENCE MISSING","Closed"),IF(OR(F18="",I18=""),"OWNER/DATE MISSING","Open")))</x:f>
      </x:c>
      <x:c r="M18" s="155" t="str">
        <x:f>IF(OR(A18="",G18="",'01 Setup'!$B$8=""),"",MAX(0,IF(J18&lt;&gt;"",J18,'01 Setup'!$B$8)-G18))</x:f>
      </x:c>
      <x:c r="N18" s="155" t="str">
        <x:f>IF(OR(A18="",I18="",'01 Setup'!$B$8="",J18&lt;&gt;""),"",MAX(0,'01 Setup'!$B$8-I18))</x:f>
      </x:c>
    </x:row>
    <x:row r="19" ht="42" customHeight="1">
      <x:c r="A19" s="81"/>
      <x:c r="B19" s="81"/>
      <x:c r="C19" s="81"/>
      <x:c r="D19" s="81"/>
      <x:c r="E19" s="81"/>
      <x:c r="F19" s="81"/>
      <x:c r="G19" s="144"/>
      <x:c r="H19" s="144"/>
      <x:c r="I19" s="144"/>
      <x:c r="J19" s="144"/>
      <x:c r="K19" s="81"/>
      <x:c r="L19" s="155" t="str">
        <x:f>IF(A19="","",IF(J19&lt;&gt;"",IF(K19="","CLOSE EVIDENCE MISSING","Closed"),IF(OR(F19="",I19=""),"OWNER/DATE MISSING","Open")))</x:f>
      </x:c>
      <x:c r="M19" s="155" t="str">
        <x:f>IF(OR(A19="",G19="",'01 Setup'!$B$8=""),"",MAX(0,IF(J19&lt;&gt;"",J19,'01 Setup'!$B$8)-G19))</x:f>
      </x:c>
      <x:c r="N19" s="155" t="str">
        <x:f>IF(OR(A19="",I19="",'01 Setup'!$B$8="",J19&lt;&gt;""),"",MAX(0,'01 Setup'!$B$8-I19))</x:f>
      </x:c>
    </x:row>
    <x:row r="20" ht="42" customHeight="1">
      <x:c r="A20" s="81"/>
      <x:c r="B20" s="81"/>
      <x:c r="C20" s="81"/>
      <x:c r="D20" s="81"/>
      <x:c r="E20" s="81"/>
      <x:c r="F20" s="81"/>
      <x:c r="G20" s="144"/>
      <x:c r="H20" s="144"/>
      <x:c r="I20" s="144"/>
      <x:c r="J20" s="144"/>
      <x:c r="K20" s="81"/>
      <x:c r="L20" s="155" t="str">
        <x:f>IF(A20="","",IF(J20&lt;&gt;"",IF(K20="","CLOSE EVIDENCE MISSING","Closed"),IF(OR(F20="",I20=""),"OWNER/DATE MISSING","Open")))</x:f>
      </x:c>
      <x:c r="M20" s="155" t="str">
        <x:f>IF(OR(A20="",G20="",'01 Setup'!$B$8=""),"",MAX(0,IF(J20&lt;&gt;"",J20,'01 Setup'!$B$8)-G20))</x:f>
      </x:c>
      <x:c r="N20" s="155" t="str">
        <x:f>IF(OR(A20="",I20="",'01 Setup'!$B$8="",J20&lt;&gt;""),"",MAX(0,'01 Setup'!$B$8-I20))</x:f>
      </x:c>
    </x:row>
    <x:row r="21" ht="42" customHeight="1">
      <x:c r="A21" s="81"/>
      <x:c r="B21" s="81"/>
      <x:c r="C21" s="81"/>
      <x:c r="D21" s="81"/>
      <x:c r="E21" s="81"/>
      <x:c r="F21" s="81"/>
      <x:c r="G21" s="144"/>
      <x:c r="H21" s="144"/>
      <x:c r="I21" s="144"/>
      <x:c r="J21" s="144"/>
      <x:c r="K21" s="81"/>
      <x:c r="L21" s="155" t="str">
        <x:f>IF(A21="","",IF(J21&lt;&gt;"",IF(K21="","CLOSE EVIDENCE MISSING","Closed"),IF(OR(F21="",I21=""),"OWNER/DATE MISSING","Open")))</x:f>
      </x:c>
      <x:c r="M21" s="155" t="str">
        <x:f>IF(OR(A21="",G21="",'01 Setup'!$B$8=""),"",MAX(0,IF(J21&lt;&gt;"",J21,'01 Setup'!$B$8)-G21))</x:f>
      </x:c>
      <x:c r="N21" s="155" t="str">
        <x:f>IF(OR(A21="",I21="",'01 Setup'!$B$8="",J21&lt;&gt;""),"",MAX(0,'01 Setup'!$B$8-I21))</x:f>
      </x:c>
    </x:row>
    <x:row r="22" ht="42" customHeight="1">
      <x:c r="A22" s="81"/>
      <x:c r="B22" s="81"/>
      <x:c r="C22" s="81"/>
      <x:c r="D22" s="81"/>
      <x:c r="E22" s="81"/>
      <x:c r="F22" s="81"/>
      <x:c r="G22" s="144"/>
      <x:c r="H22" s="144"/>
      <x:c r="I22" s="144"/>
      <x:c r="J22" s="144"/>
      <x:c r="K22" s="81"/>
      <x:c r="L22" s="155" t="str">
        <x:f>IF(A22="","",IF(J22&lt;&gt;"",IF(K22="","CLOSE EVIDENCE MISSING","Closed"),IF(OR(F22="",I22=""),"OWNER/DATE MISSING","Open")))</x:f>
      </x:c>
      <x:c r="M22" s="155" t="str">
        <x:f>IF(OR(A22="",G22="",'01 Setup'!$B$8=""),"",MAX(0,IF(J22&lt;&gt;"",J22,'01 Setup'!$B$8)-G22))</x:f>
      </x:c>
      <x:c r="N22" s="155" t="str">
        <x:f>IF(OR(A22="",I22="",'01 Setup'!$B$8="",J22&lt;&gt;""),"",MAX(0,'01 Setup'!$B$8-I22))</x:f>
      </x:c>
    </x:row>
    <x:row r="23" ht="42" customHeight="1">
      <x:c r="A23" s="81"/>
      <x:c r="B23" s="81"/>
      <x:c r="C23" s="81"/>
      <x:c r="D23" s="81"/>
      <x:c r="E23" s="81"/>
      <x:c r="F23" s="81"/>
      <x:c r="G23" s="144"/>
      <x:c r="H23" s="144"/>
      <x:c r="I23" s="144"/>
      <x:c r="J23" s="144"/>
      <x:c r="K23" s="81"/>
      <x:c r="L23" s="155" t="str">
        <x:f>IF(A23="","",IF(J23&lt;&gt;"",IF(K23="","CLOSE EVIDENCE MISSING","Closed"),IF(OR(F23="",I23=""),"OWNER/DATE MISSING","Open")))</x:f>
      </x:c>
      <x:c r="M23" s="155" t="str">
        <x:f>IF(OR(A23="",G23="",'01 Setup'!$B$8=""),"",MAX(0,IF(J23&lt;&gt;"",J23,'01 Setup'!$B$8)-G23))</x:f>
      </x:c>
      <x:c r="N23" s="155" t="str">
        <x:f>IF(OR(A23="",I23="",'01 Setup'!$B$8="",J23&lt;&gt;""),"",MAX(0,'01 Setup'!$B$8-I23))</x:f>
      </x:c>
    </x:row>
    <x:row r="24" ht="42" customHeight="1">
      <x:c r="A24" s="81"/>
      <x:c r="B24" s="81"/>
      <x:c r="C24" s="81"/>
      <x:c r="D24" s="81"/>
      <x:c r="E24" s="81"/>
      <x:c r="F24" s="81"/>
      <x:c r="G24" s="144"/>
      <x:c r="H24" s="144"/>
      <x:c r="I24" s="144"/>
      <x:c r="J24" s="144"/>
      <x:c r="K24" s="81"/>
      <x:c r="L24" s="155" t="str">
        <x:f>IF(A24="","",IF(J24&lt;&gt;"",IF(K24="","CLOSE EVIDENCE MISSING","Closed"),IF(OR(F24="",I24=""),"OWNER/DATE MISSING","Open")))</x:f>
      </x:c>
      <x:c r="M24" s="155" t="str">
        <x:f>IF(OR(A24="",G24="",'01 Setup'!$B$8=""),"",MAX(0,IF(J24&lt;&gt;"",J24,'01 Setup'!$B$8)-G24))</x:f>
      </x:c>
      <x:c r="N24" s="155" t="str">
        <x:f>IF(OR(A24="",I24="",'01 Setup'!$B$8="",J24&lt;&gt;""),"",MAX(0,'01 Setup'!$B$8-I24))</x:f>
      </x:c>
    </x:row>
    <x:row r="25" ht="42" customHeight="1">
      <x:c r="A25" s="81"/>
      <x:c r="B25" s="81"/>
      <x:c r="C25" s="81"/>
      <x:c r="D25" s="81"/>
      <x:c r="E25" s="81"/>
      <x:c r="F25" s="81"/>
      <x:c r="G25" s="144"/>
      <x:c r="H25" s="144"/>
      <x:c r="I25" s="144"/>
      <x:c r="J25" s="144"/>
      <x:c r="K25" s="81"/>
      <x:c r="L25" s="155" t="str">
        <x:f>IF(A25="","",IF(J25&lt;&gt;"",IF(K25="","CLOSE EVIDENCE MISSING","Closed"),IF(OR(F25="",I25=""),"OWNER/DATE MISSING","Open")))</x:f>
      </x:c>
      <x:c r="M25" s="155" t="str">
        <x:f>IF(OR(A25="",G25="",'01 Setup'!$B$8=""),"",MAX(0,IF(J25&lt;&gt;"",J25,'01 Setup'!$B$8)-G25))</x:f>
      </x:c>
      <x:c r="N25" s="155" t="str">
        <x:f>IF(OR(A25="",I25="",'01 Setup'!$B$8="",J25&lt;&gt;""),"",MAX(0,'01 Setup'!$B$8-I25))</x:f>
      </x:c>
    </x:row>
    <x:row r="26" ht="42" customHeight="1">
      <x:c r="A26" s="81"/>
      <x:c r="B26" s="81"/>
      <x:c r="C26" s="81"/>
      <x:c r="D26" s="81"/>
      <x:c r="E26" s="81"/>
      <x:c r="F26" s="81"/>
      <x:c r="G26" s="144"/>
      <x:c r="H26" s="144"/>
      <x:c r="I26" s="144"/>
      <x:c r="J26" s="144"/>
      <x:c r="K26" s="81"/>
      <x:c r="L26" s="155" t="str">
        <x:f>IF(A26="","",IF(J26&lt;&gt;"",IF(K26="","CLOSE EVIDENCE MISSING","Closed"),IF(OR(F26="",I26=""),"OWNER/DATE MISSING","Open")))</x:f>
      </x:c>
      <x:c r="M26" s="155" t="str">
        <x:f>IF(OR(A26="",G26="",'01 Setup'!$B$8=""),"",MAX(0,IF(J26&lt;&gt;"",J26,'01 Setup'!$B$8)-G26))</x:f>
      </x:c>
      <x:c r="N26" s="155" t="str">
        <x:f>IF(OR(A26="",I26="",'01 Setup'!$B$8="",J26&lt;&gt;""),"",MAX(0,'01 Setup'!$B$8-I26))</x:f>
      </x:c>
    </x:row>
    <x:row r="27" ht="42" customHeight="1">
      <x:c r="A27" s="81"/>
      <x:c r="B27" s="81"/>
      <x:c r="C27" s="81"/>
      <x:c r="D27" s="81"/>
      <x:c r="E27" s="81"/>
      <x:c r="F27" s="81"/>
      <x:c r="G27" s="144"/>
      <x:c r="H27" s="144"/>
      <x:c r="I27" s="144"/>
      <x:c r="J27" s="144"/>
      <x:c r="K27" s="81"/>
      <x:c r="L27" s="155" t="str">
        <x:f>IF(A27="","",IF(J27&lt;&gt;"",IF(K27="","CLOSE EVIDENCE MISSING","Closed"),IF(OR(F27="",I27=""),"OWNER/DATE MISSING","Open")))</x:f>
      </x:c>
      <x:c r="M27" s="155" t="str">
        <x:f>IF(OR(A27="",G27="",'01 Setup'!$B$8=""),"",MAX(0,IF(J27&lt;&gt;"",J27,'01 Setup'!$B$8)-G27))</x:f>
      </x:c>
      <x:c r="N27" s="155" t="str">
        <x:f>IF(OR(A27="",I27="",'01 Setup'!$B$8="",J27&lt;&gt;""),"",MAX(0,'01 Setup'!$B$8-I27))</x:f>
      </x:c>
    </x:row>
    <x:row r="28" ht="42" customHeight="1">
      <x:c r="A28" s="81"/>
      <x:c r="B28" s="81"/>
      <x:c r="C28" s="81"/>
      <x:c r="D28" s="81"/>
      <x:c r="E28" s="81"/>
      <x:c r="F28" s="81"/>
      <x:c r="G28" s="144"/>
      <x:c r="H28" s="144"/>
      <x:c r="I28" s="144"/>
      <x:c r="J28" s="144"/>
      <x:c r="K28" s="81"/>
      <x:c r="L28" s="155" t="str">
        <x:f>IF(A28="","",IF(J28&lt;&gt;"",IF(K28="","CLOSE EVIDENCE MISSING","Closed"),IF(OR(F28="",I28=""),"OWNER/DATE MISSING","Open")))</x:f>
      </x:c>
      <x:c r="M28" s="155" t="str">
        <x:f>IF(OR(A28="",G28="",'01 Setup'!$B$8=""),"",MAX(0,IF(J28&lt;&gt;"",J28,'01 Setup'!$B$8)-G28))</x:f>
      </x:c>
      <x:c r="N28" s="155" t="str">
        <x:f>IF(OR(A28="",I28="",'01 Setup'!$B$8="",J28&lt;&gt;""),"",MAX(0,'01 Setup'!$B$8-I28))</x:f>
      </x:c>
    </x:row>
    <x:row r="29" ht="42" customHeight="1">
      <x:c r="A29" s="81"/>
      <x:c r="B29" s="81"/>
      <x:c r="C29" s="81"/>
      <x:c r="D29" s="81"/>
      <x:c r="E29" s="81"/>
      <x:c r="F29" s="81"/>
      <x:c r="G29" s="144"/>
      <x:c r="H29" s="144"/>
      <x:c r="I29" s="144"/>
      <x:c r="J29" s="144"/>
      <x:c r="K29" s="81"/>
      <x:c r="L29" s="155" t="str">
        <x:f>IF(A29="","",IF(J29&lt;&gt;"",IF(K29="","CLOSE EVIDENCE MISSING","Closed"),IF(OR(F29="",I29=""),"OWNER/DATE MISSING","Open")))</x:f>
      </x:c>
      <x:c r="M29" s="155" t="str">
        <x:f>IF(OR(A29="",G29="",'01 Setup'!$B$8=""),"",MAX(0,IF(J29&lt;&gt;"",J29,'01 Setup'!$B$8)-G29))</x:f>
      </x:c>
      <x:c r="N29" s="155" t="str">
        <x:f>IF(OR(A29="",I29="",'01 Setup'!$B$8="",J29&lt;&gt;""),"",MAX(0,'01 Setup'!$B$8-I29))</x:f>
      </x:c>
    </x:row>
    <x:row r="30" ht="42" customHeight="1">
      <x:c r="A30" s="81"/>
      <x:c r="B30" s="81"/>
      <x:c r="C30" s="81"/>
      <x:c r="D30" s="81"/>
      <x:c r="E30" s="81"/>
      <x:c r="F30" s="81"/>
      <x:c r="G30" s="144"/>
      <x:c r="H30" s="144"/>
      <x:c r="I30" s="144"/>
      <x:c r="J30" s="144"/>
      <x:c r="K30" s="81"/>
      <x:c r="L30" s="155" t="str">
        <x:f>IF(A30="","",IF(J30&lt;&gt;"",IF(K30="","CLOSE EVIDENCE MISSING","Closed"),IF(OR(F30="",I30=""),"OWNER/DATE MISSING","Open")))</x:f>
      </x:c>
      <x:c r="M30" s="155" t="str">
        <x:f>IF(OR(A30="",G30="",'01 Setup'!$B$8=""),"",MAX(0,IF(J30&lt;&gt;"",J30,'01 Setup'!$B$8)-G30))</x:f>
      </x:c>
      <x:c r="N30" s="155" t="str">
        <x:f>IF(OR(A30="",I30="",'01 Setup'!$B$8="",J30&lt;&gt;""),"",MAX(0,'01 Setup'!$B$8-I30))</x:f>
      </x:c>
    </x:row>
    <x:row r="31" ht="42" customHeight="1">
      <x:c r="A31" s="81"/>
      <x:c r="B31" s="81"/>
      <x:c r="C31" s="81"/>
      <x:c r="D31" s="81"/>
      <x:c r="E31" s="81"/>
      <x:c r="F31" s="81"/>
      <x:c r="G31" s="144"/>
      <x:c r="H31" s="144"/>
      <x:c r="I31" s="144"/>
      <x:c r="J31" s="144"/>
      <x:c r="K31" s="81"/>
      <x:c r="L31" s="155" t="str">
        <x:f>IF(A31="","",IF(J31&lt;&gt;"",IF(K31="","CLOSE EVIDENCE MISSING","Closed"),IF(OR(F31="",I31=""),"OWNER/DATE MISSING","Open")))</x:f>
      </x:c>
      <x:c r="M31" s="155" t="str">
        <x:f>IF(OR(A31="",G31="",'01 Setup'!$B$8=""),"",MAX(0,IF(J31&lt;&gt;"",J31,'01 Setup'!$B$8)-G31))</x:f>
      </x:c>
      <x:c r="N31" s="155" t="str">
        <x:f>IF(OR(A31="",I31="",'01 Setup'!$B$8="",J31&lt;&gt;""),"",MAX(0,'01 Setup'!$B$8-I31))</x:f>
      </x:c>
    </x:row>
    <x:row r="32" ht="42" customHeight="1">
      <x:c r="A32" s="81"/>
      <x:c r="B32" s="81"/>
      <x:c r="C32" s="81"/>
      <x:c r="D32" s="81"/>
      <x:c r="E32" s="81"/>
      <x:c r="F32" s="81"/>
      <x:c r="G32" s="144"/>
      <x:c r="H32" s="144"/>
      <x:c r="I32" s="144"/>
      <x:c r="J32" s="144"/>
      <x:c r="K32" s="81"/>
      <x:c r="L32" s="155" t="str">
        <x:f>IF(A32="","",IF(J32&lt;&gt;"",IF(K32="","CLOSE EVIDENCE MISSING","Closed"),IF(OR(F32="",I32=""),"OWNER/DATE MISSING","Open")))</x:f>
      </x:c>
      <x:c r="M32" s="155" t="str">
        <x:f>IF(OR(A32="",G32="",'01 Setup'!$B$8=""),"",MAX(0,IF(J32&lt;&gt;"",J32,'01 Setup'!$B$8)-G32))</x:f>
      </x:c>
      <x:c r="N32" s="155" t="str">
        <x:f>IF(OR(A32="",I32="",'01 Setup'!$B$8="",J32&lt;&gt;""),"",MAX(0,'01 Setup'!$B$8-I32))</x:f>
      </x:c>
    </x:row>
    <x:row r="33" ht="42" customHeight="1">
      <x:c r="A33" s="81"/>
      <x:c r="B33" s="81"/>
      <x:c r="C33" s="81"/>
      <x:c r="D33" s="81"/>
      <x:c r="E33" s="81"/>
      <x:c r="F33" s="81"/>
      <x:c r="G33" s="144"/>
      <x:c r="H33" s="144"/>
      <x:c r="I33" s="144"/>
      <x:c r="J33" s="144"/>
      <x:c r="K33" s="81"/>
      <x:c r="L33" s="155" t="str">
        <x:f>IF(A33="","",IF(J33&lt;&gt;"",IF(K33="","CLOSE EVIDENCE MISSING","Closed"),IF(OR(F33="",I33=""),"OWNER/DATE MISSING","Open")))</x:f>
      </x:c>
      <x:c r="M33" s="155" t="str">
        <x:f>IF(OR(A33="",G33="",'01 Setup'!$B$8=""),"",MAX(0,IF(J33&lt;&gt;"",J33,'01 Setup'!$B$8)-G33))</x:f>
      </x:c>
      <x:c r="N33" s="155" t="str">
        <x:f>IF(OR(A33="",I33="",'01 Setup'!$B$8="",J33&lt;&gt;""),"",MAX(0,'01 Setup'!$B$8-I33))</x:f>
      </x:c>
    </x:row>
    <x:row r="34" ht="42" customHeight="1">
      <x:c r="A34" s="81"/>
      <x:c r="B34" s="81"/>
      <x:c r="C34" s="81"/>
      <x:c r="D34" s="81"/>
      <x:c r="E34" s="81"/>
      <x:c r="F34" s="81"/>
      <x:c r="G34" s="144"/>
      <x:c r="H34" s="144"/>
      <x:c r="I34" s="144"/>
      <x:c r="J34" s="144"/>
      <x:c r="K34" s="81"/>
      <x:c r="L34" s="155" t="str">
        <x:f>IF(A34="","",IF(J34&lt;&gt;"",IF(K34="","CLOSE EVIDENCE MISSING","Closed"),IF(OR(F34="",I34=""),"OWNER/DATE MISSING","Open")))</x:f>
      </x:c>
      <x:c r="M34" s="155" t="str">
        <x:f>IF(OR(A34="",G34="",'01 Setup'!$B$8=""),"",MAX(0,IF(J34&lt;&gt;"",J34,'01 Setup'!$B$8)-G34))</x:f>
      </x:c>
      <x:c r="N34" s="155" t="str">
        <x:f>IF(OR(A34="",I34="",'01 Setup'!$B$8="",J34&lt;&gt;""),"",MAX(0,'01 Setup'!$B$8-I34))</x:f>
      </x:c>
    </x:row>
    <x:row r="35" ht="42" customHeight="1">
      <x:c r="A35" s="81"/>
      <x:c r="B35" s="81"/>
      <x:c r="C35" s="81"/>
      <x:c r="D35" s="81"/>
      <x:c r="E35" s="81"/>
      <x:c r="F35" s="81"/>
      <x:c r="G35" s="144"/>
      <x:c r="H35" s="144"/>
      <x:c r="I35" s="144"/>
      <x:c r="J35" s="144"/>
      <x:c r="K35" s="81"/>
      <x:c r="L35" s="155" t="str">
        <x:f>IF(A35="","",IF(J35&lt;&gt;"",IF(K35="","CLOSE EVIDENCE MISSING","Closed"),IF(OR(F35="",I35=""),"OWNER/DATE MISSING","Open")))</x:f>
      </x:c>
      <x:c r="M35" s="155" t="str">
        <x:f>IF(OR(A35="",G35="",'01 Setup'!$B$8=""),"",MAX(0,IF(J35&lt;&gt;"",J35,'01 Setup'!$B$8)-G35))</x:f>
      </x:c>
      <x:c r="N35" s="155" t="str">
        <x:f>IF(OR(A35="",I35="",'01 Setup'!$B$8="",J35&lt;&gt;""),"",MAX(0,'01 Setup'!$B$8-I35))</x:f>
      </x:c>
    </x:row>
    <x:row r="36" ht="42" customHeight="1">
      <x:c r="A36" s="81"/>
      <x:c r="B36" s="81"/>
      <x:c r="C36" s="81"/>
      <x:c r="D36" s="81"/>
      <x:c r="E36" s="81"/>
      <x:c r="F36" s="81"/>
      <x:c r="G36" s="144"/>
      <x:c r="H36" s="144"/>
      <x:c r="I36" s="144"/>
      <x:c r="J36" s="144"/>
      <x:c r="K36" s="81"/>
      <x:c r="L36" s="155" t="str">
        <x:f>IF(A36="","",IF(J36&lt;&gt;"",IF(K36="","CLOSE EVIDENCE MISSING","Closed"),IF(OR(F36="",I36=""),"OWNER/DATE MISSING","Open")))</x:f>
      </x:c>
      <x:c r="M36" s="155" t="str">
        <x:f>IF(OR(A36="",G36="",'01 Setup'!$B$8=""),"",MAX(0,IF(J36&lt;&gt;"",J36,'01 Setup'!$B$8)-G36))</x:f>
      </x:c>
      <x:c r="N36" s="155" t="str">
        <x:f>IF(OR(A36="",I36="",'01 Setup'!$B$8="",J36&lt;&gt;""),"",MAX(0,'01 Setup'!$B$8-I36))</x:f>
      </x:c>
    </x:row>
    <x:row r="37" ht="42" customHeight="1">
      <x:c r="A37" s="81"/>
      <x:c r="B37" s="81"/>
      <x:c r="C37" s="81"/>
      <x:c r="D37" s="81"/>
      <x:c r="E37" s="81"/>
      <x:c r="F37" s="81"/>
      <x:c r="G37" s="144"/>
      <x:c r="H37" s="144"/>
      <x:c r="I37" s="144"/>
      <x:c r="J37" s="144"/>
      <x:c r="K37" s="81"/>
      <x:c r="L37" s="155" t="str">
        <x:f>IF(A37="","",IF(J37&lt;&gt;"",IF(K37="","CLOSE EVIDENCE MISSING","Closed"),IF(OR(F37="",I37=""),"OWNER/DATE MISSING","Open")))</x:f>
      </x:c>
      <x:c r="M37" s="155" t="str">
        <x:f>IF(OR(A37="",G37="",'01 Setup'!$B$8=""),"",MAX(0,IF(J37&lt;&gt;"",J37,'01 Setup'!$B$8)-G37))</x:f>
      </x:c>
      <x:c r="N37" s="155" t="str">
        <x:f>IF(OR(A37="",I37="",'01 Setup'!$B$8="",J37&lt;&gt;""),"",MAX(0,'01 Setup'!$B$8-I37))</x:f>
      </x:c>
    </x:row>
    <x:row r="38" ht="42" customHeight="1">
      <x:c r="A38" s="81"/>
      <x:c r="B38" s="81"/>
      <x:c r="C38" s="81"/>
      <x:c r="D38" s="81"/>
      <x:c r="E38" s="81"/>
      <x:c r="F38" s="81"/>
      <x:c r="G38" s="144"/>
      <x:c r="H38" s="144"/>
      <x:c r="I38" s="144"/>
      <x:c r="J38" s="144"/>
      <x:c r="K38" s="81"/>
      <x:c r="L38" s="155" t="str">
        <x:f>IF(A38="","",IF(J38&lt;&gt;"",IF(K38="","CLOSE EVIDENCE MISSING","Closed"),IF(OR(F38="",I38=""),"OWNER/DATE MISSING","Open")))</x:f>
      </x:c>
      <x:c r="M38" s="155" t="str">
        <x:f>IF(OR(A38="",G38="",'01 Setup'!$B$8=""),"",MAX(0,IF(J38&lt;&gt;"",J38,'01 Setup'!$B$8)-G38))</x:f>
      </x:c>
      <x:c r="N38" s="155" t="str">
        <x:f>IF(OR(A38="",I38="",'01 Setup'!$B$8="",J38&lt;&gt;""),"",MAX(0,'01 Setup'!$B$8-I38))</x:f>
      </x:c>
    </x:row>
    <x:row r="39" ht="42" customHeight="1">
      <x:c r="A39" s="81"/>
      <x:c r="B39" s="81"/>
      <x:c r="C39" s="81"/>
      <x:c r="D39" s="81"/>
      <x:c r="E39" s="81"/>
      <x:c r="F39" s="81"/>
      <x:c r="G39" s="144"/>
      <x:c r="H39" s="144"/>
      <x:c r="I39" s="144"/>
      <x:c r="J39" s="144"/>
      <x:c r="K39" s="81"/>
      <x:c r="L39" s="155" t="str">
        <x:f>IF(A39="","",IF(J39&lt;&gt;"",IF(K39="","CLOSE EVIDENCE MISSING","Closed"),IF(OR(F39="",I39=""),"OWNER/DATE MISSING","Open")))</x:f>
      </x:c>
      <x:c r="M39" s="155" t="str">
        <x:f>IF(OR(A39="",G39="",'01 Setup'!$B$8=""),"",MAX(0,IF(J39&lt;&gt;"",J39,'01 Setup'!$B$8)-G39))</x:f>
      </x:c>
      <x:c r="N39" s="155" t="str">
        <x:f>IF(OR(A39="",I39="",'01 Setup'!$B$8="",J39&lt;&gt;""),"",MAX(0,'01 Setup'!$B$8-I39))</x:f>
      </x:c>
    </x:row>
    <x:row r="40" ht="42" customHeight="1">
      <x:c r="A40" s="81"/>
      <x:c r="B40" s="81"/>
      <x:c r="C40" s="81"/>
      <x:c r="D40" s="81"/>
      <x:c r="E40" s="81"/>
      <x:c r="F40" s="81"/>
      <x:c r="G40" s="144"/>
      <x:c r="H40" s="144"/>
      <x:c r="I40" s="144"/>
      <x:c r="J40" s="144"/>
      <x:c r="K40" s="81"/>
      <x:c r="L40" s="155" t="str">
        <x:f>IF(A40="","",IF(J40&lt;&gt;"",IF(K40="","CLOSE EVIDENCE MISSING","Closed"),IF(OR(F40="",I40=""),"OWNER/DATE MISSING","Open")))</x:f>
      </x:c>
      <x:c r="M40" s="155" t="str">
        <x:f>IF(OR(A40="",G40="",'01 Setup'!$B$8=""),"",MAX(0,IF(J40&lt;&gt;"",J40,'01 Setup'!$B$8)-G40))</x:f>
      </x:c>
      <x:c r="N40" s="155" t="str">
        <x:f>IF(OR(A40="",I40="",'01 Setup'!$B$8="",J40&lt;&gt;""),"",MAX(0,'01 Setup'!$B$8-I40))</x:f>
      </x:c>
    </x:row>
    <x:row r="41" ht="42" customHeight="1">
      <x:c r="A41" s="81"/>
      <x:c r="B41" s="81"/>
      <x:c r="C41" s="81"/>
      <x:c r="D41" s="81"/>
      <x:c r="E41" s="81"/>
      <x:c r="F41" s="81"/>
      <x:c r="G41" s="144"/>
      <x:c r="H41" s="144"/>
      <x:c r="I41" s="144"/>
      <x:c r="J41" s="144"/>
      <x:c r="K41" s="81"/>
      <x:c r="L41" s="155" t="str">
        <x:f>IF(A41="","",IF(J41&lt;&gt;"",IF(K41="","CLOSE EVIDENCE MISSING","Closed"),IF(OR(F41="",I41=""),"OWNER/DATE MISSING","Open")))</x:f>
      </x:c>
      <x:c r="M41" s="155" t="str">
        <x:f>IF(OR(A41="",G41="",'01 Setup'!$B$8=""),"",MAX(0,IF(J41&lt;&gt;"",J41,'01 Setup'!$B$8)-G41))</x:f>
      </x:c>
      <x:c r="N41" s="155" t="str">
        <x:f>IF(OR(A41="",I41="",'01 Setup'!$B$8="",J41&lt;&gt;""),"",MAX(0,'01 Setup'!$B$8-I41))</x:f>
      </x:c>
    </x:row>
    <x:row r="42" ht="42" customHeight="1">
      <x:c r="A42" s="81"/>
      <x:c r="B42" s="81"/>
      <x:c r="C42" s="81"/>
      <x:c r="D42" s="81"/>
      <x:c r="E42" s="81"/>
      <x:c r="F42" s="81"/>
      <x:c r="G42" s="144"/>
      <x:c r="H42" s="144"/>
      <x:c r="I42" s="144"/>
      <x:c r="J42" s="144"/>
      <x:c r="K42" s="81"/>
      <x:c r="L42" s="155" t="str">
        <x:f>IF(A42="","",IF(J42&lt;&gt;"",IF(K42="","CLOSE EVIDENCE MISSING","Closed"),IF(OR(F42="",I42=""),"OWNER/DATE MISSING","Open")))</x:f>
      </x:c>
      <x:c r="M42" s="155" t="str">
        <x:f>IF(OR(A42="",G42="",'01 Setup'!$B$8=""),"",MAX(0,IF(J42&lt;&gt;"",J42,'01 Setup'!$B$8)-G42))</x:f>
      </x:c>
      <x:c r="N42" s="155" t="str">
        <x:f>IF(OR(A42="",I42="",'01 Setup'!$B$8="",J42&lt;&gt;""),"",MAX(0,'01 Setup'!$B$8-I42))</x:f>
      </x:c>
    </x:row>
    <x:row r="43" ht="42" customHeight="1">
      <x:c r="A43" s="81"/>
      <x:c r="B43" s="81"/>
      <x:c r="C43" s="81"/>
      <x:c r="D43" s="81"/>
      <x:c r="E43" s="81"/>
      <x:c r="F43" s="81"/>
      <x:c r="G43" s="144"/>
      <x:c r="H43" s="144"/>
      <x:c r="I43" s="144"/>
      <x:c r="J43" s="144"/>
      <x:c r="K43" s="81"/>
      <x:c r="L43" s="155" t="str">
        <x:f>IF(A43="","",IF(J43&lt;&gt;"",IF(K43="","CLOSE EVIDENCE MISSING","Closed"),IF(OR(F43="",I43=""),"OWNER/DATE MISSING","Open")))</x:f>
      </x:c>
      <x:c r="M43" s="155" t="str">
        <x:f>IF(OR(A43="",G43="",'01 Setup'!$B$8=""),"",MAX(0,IF(J43&lt;&gt;"",J43,'01 Setup'!$B$8)-G43))</x:f>
      </x:c>
      <x:c r="N43" s="155" t="str">
        <x:f>IF(OR(A43="",I43="",'01 Setup'!$B$8="",J43&lt;&gt;""),"",MAX(0,'01 Setup'!$B$8-I43))</x:f>
      </x:c>
    </x:row>
    <x:row r="44" ht="42" customHeight="1">
      <x:c r="A44" s="81"/>
      <x:c r="B44" s="81"/>
      <x:c r="C44" s="81"/>
      <x:c r="D44" s="81"/>
      <x:c r="E44" s="81"/>
      <x:c r="F44" s="81"/>
      <x:c r="G44" s="144"/>
      <x:c r="H44" s="144"/>
      <x:c r="I44" s="144"/>
      <x:c r="J44" s="144"/>
      <x:c r="K44" s="81"/>
      <x:c r="L44" s="155" t="str">
        <x:f>IF(A44="","",IF(J44&lt;&gt;"",IF(K44="","CLOSE EVIDENCE MISSING","Closed"),IF(OR(F44="",I44=""),"OWNER/DATE MISSING","Open")))</x:f>
      </x:c>
      <x:c r="M44" s="155" t="str">
        <x:f>IF(OR(A44="",G44="",'01 Setup'!$B$8=""),"",MAX(0,IF(J44&lt;&gt;"",J44,'01 Setup'!$B$8)-G44))</x:f>
      </x:c>
      <x:c r="N44" s="155" t="str">
        <x:f>IF(OR(A44="",I44="",'01 Setup'!$B$8="",J44&lt;&gt;""),"",MAX(0,'01 Setup'!$B$8-I44))</x:f>
      </x:c>
    </x:row>
    <x:row r="45" ht="42" customHeight="1">
      <x:c r="A45" s="81"/>
      <x:c r="B45" s="81"/>
      <x:c r="C45" s="81"/>
      <x:c r="D45" s="81"/>
      <x:c r="E45" s="81"/>
      <x:c r="F45" s="81"/>
      <x:c r="G45" s="144"/>
      <x:c r="H45" s="144"/>
      <x:c r="I45" s="144"/>
      <x:c r="J45" s="144"/>
      <x:c r="K45" s="81"/>
      <x:c r="L45" s="155" t="str">
        <x:f>IF(A45="","",IF(J45&lt;&gt;"",IF(K45="","CLOSE EVIDENCE MISSING","Closed"),IF(OR(F45="",I45=""),"OWNER/DATE MISSING","Open")))</x:f>
      </x:c>
      <x:c r="M45" s="155" t="str">
        <x:f>IF(OR(A45="",G45="",'01 Setup'!$B$8=""),"",MAX(0,IF(J45&lt;&gt;"",J45,'01 Setup'!$B$8)-G45))</x:f>
      </x:c>
      <x:c r="N45" s="155" t="str">
        <x:f>IF(OR(A45="",I45="",'01 Setup'!$B$8="",J45&lt;&gt;""),"",MAX(0,'01 Setup'!$B$8-I45))</x:f>
      </x:c>
    </x:row>
    <x:row r="46" ht="42" customHeight="1">
      <x:c r="A46" s="81"/>
      <x:c r="B46" s="81"/>
      <x:c r="C46" s="81"/>
      <x:c r="D46" s="81"/>
      <x:c r="E46" s="81"/>
      <x:c r="F46" s="81"/>
      <x:c r="G46" s="144"/>
      <x:c r="H46" s="144"/>
      <x:c r="I46" s="144"/>
      <x:c r="J46" s="144"/>
      <x:c r="K46" s="81"/>
      <x:c r="L46" s="155" t="str">
        <x:f>IF(A46="","",IF(J46&lt;&gt;"",IF(K46="","CLOSE EVIDENCE MISSING","Closed"),IF(OR(F46="",I46=""),"OWNER/DATE MISSING","Open")))</x:f>
      </x:c>
      <x:c r="M46" s="155" t="str">
        <x:f>IF(OR(A46="",G46="",'01 Setup'!$B$8=""),"",MAX(0,IF(J46&lt;&gt;"",J46,'01 Setup'!$B$8)-G46))</x:f>
      </x:c>
      <x:c r="N46" s="155" t="str">
        <x:f>IF(OR(A46="",I46="",'01 Setup'!$B$8="",J46&lt;&gt;""),"",MAX(0,'01 Setup'!$B$8-I46))</x:f>
      </x:c>
    </x:row>
    <x:row r="47" ht="42" customHeight="1">
      <x:c r="A47" s="81"/>
      <x:c r="B47" s="81"/>
      <x:c r="C47" s="81"/>
      <x:c r="D47" s="81"/>
      <x:c r="E47" s="81"/>
      <x:c r="F47" s="81"/>
      <x:c r="G47" s="144"/>
      <x:c r="H47" s="144"/>
      <x:c r="I47" s="144"/>
      <x:c r="J47" s="144"/>
      <x:c r="K47" s="81"/>
      <x:c r="L47" s="155" t="str">
        <x:f>IF(A47="","",IF(J47&lt;&gt;"",IF(K47="","CLOSE EVIDENCE MISSING","Closed"),IF(OR(F47="",I47=""),"OWNER/DATE MISSING","Open")))</x:f>
      </x:c>
      <x:c r="M47" s="155" t="str">
        <x:f>IF(OR(A47="",G47="",'01 Setup'!$B$8=""),"",MAX(0,IF(J47&lt;&gt;"",J47,'01 Setup'!$B$8)-G47))</x:f>
      </x:c>
      <x:c r="N47" s="155" t="str">
        <x:f>IF(OR(A47="",I47="",'01 Setup'!$B$8="",J47&lt;&gt;""),"",MAX(0,'01 Setup'!$B$8-I47))</x:f>
      </x:c>
    </x:row>
    <x:row r="48" ht="42" customHeight="1">
      <x:c r="A48" s="81"/>
      <x:c r="B48" s="81"/>
      <x:c r="C48" s="81"/>
      <x:c r="D48" s="81"/>
      <x:c r="E48" s="81"/>
      <x:c r="F48" s="81"/>
      <x:c r="G48" s="144"/>
      <x:c r="H48" s="144"/>
      <x:c r="I48" s="144"/>
      <x:c r="J48" s="144"/>
      <x:c r="K48" s="81"/>
      <x:c r="L48" s="155" t="str">
        <x:f>IF(A48="","",IF(J48&lt;&gt;"",IF(K48="","CLOSE EVIDENCE MISSING","Closed"),IF(OR(F48="",I48=""),"OWNER/DATE MISSING","Open")))</x:f>
      </x:c>
      <x:c r="M48" s="155" t="str">
        <x:f>IF(OR(A48="",G48="",'01 Setup'!$B$8=""),"",MAX(0,IF(J48&lt;&gt;"",J48,'01 Setup'!$B$8)-G48))</x:f>
      </x:c>
      <x:c r="N48" s="155" t="str">
        <x:f>IF(OR(A48="",I48="",'01 Setup'!$B$8="",J48&lt;&gt;""),"",MAX(0,'01 Setup'!$B$8-I48))</x:f>
      </x:c>
    </x:row>
    <x:row r="49" ht="42" customHeight="1">
      <x:c r="A49" s="81"/>
      <x:c r="B49" s="81"/>
      <x:c r="C49" s="81"/>
      <x:c r="D49" s="81"/>
      <x:c r="E49" s="81"/>
      <x:c r="F49" s="81"/>
      <x:c r="G49" s="144"/>
      <x:c r="H49" s="144"/>
      <x:c r="I49" s="144"/>
      <x:c r="J49" s="144"/>
      <x:c r="K49" s="81"/>
      <x:c r="L49" s="155" t="str">
        <x:f>IF(A49="","",IF(J49&lt;&gt;"",IF(K49="","CLOSE EVIDENCE MISSING","Closed"),IF(OR(F49="",I49=""),"OWNER/DATE MISSING","Open")))</x:f>
      </x:c>
      <x:c r="M49" s="155" t="str">
        <x:f>IF(OR(A49="",G49="",'01 Setup'!$B$8=""),"",MAX(0,IF(J49&lt;&gt;"",J49,'01 Setup'!$B$8)-G49))</x:f>
      </x:c>
      <x:c r="N49" s="155" t="str">
        <x:f>IF(OR(A49="",I49="",'01 Setup'!$B$8="",J49&lt;&gt;""),"",MAX(0,'01 Setup'!$B$8-I49))</x:f>
      </x:c>
    </x:row>
    <x:row r="50" ht="42" customHeight="1">
      <x:c r="A50" s="81"/>
      <x:c r="B50" s="81"/>
      <x:c r="C50" s="81"/>
      <x:c r="D50" s="81"/>
      <x:c r="E50" s="81"/>
      <x:c r="F50" s="81"/>
      <x:c r="G50" s="144"/>
      <x:c r="H50" s="144"/>
      <x:c r="I50" s="144"/>
      <x:c r="J50" s="144"/>
      <x:c r="K50" s="81"/>
      <x:c r="L50" s="155" t="str">
        <x:f>IF(A50="","",IF(J50&lt;&gt;"",IF(K50="","CLOSE EVIDENCE MISSING","Closed"),IF(OR(F50="",I50=""),"OWNER/DATE MISSING","Open")))</x:f>
      </x:c>
      <x:c r="M50" s="155" t="str">
        <x:f>IF(OR(A50="",G50="",'01 Setup'!$B$8=""),"",MAX(0,IF(J50&lt;&gt;"",J50,'01 Setup'!$B$8)-G50))</x:f>
      </x:c>
      <x:c r="N50" s="155" t="str">
        <x:f>IF(OR(A50="",I50="",'01 Setup'!$B$8="",J50&lt;&gt;""),"",MAX(0,'01 Setup'!$B$8-I50))</x:f>
      </x:c>
    </x:row>
    <x:row r="51" ht="42" customHeight="1">
      <x:c r="A51" s="81"/>
      <x:c r="B51" s="81"/>
      <x:c r="C51" s="81"/>
      <x:c r="D51" s="81"/>
      <x:c r="E51" s="81"/>
      <x:c r="F51" s="81"/>
      <x:c r="G51" s="144"/>
      <x:c r="H51" s="144"/>
      <x:c r="I51" s="144"/>
      <x:c r="J51" s="144"/>
      <x:c r="K51" s="81"/>
      <x:c r="L51" s="155" t="str">
        <x:f>IF(A51="","",IF(J51&lt;&gt;"",IF(K51="","CLOSE EVIDENCE MISSING","Closed"),IF(OR(F51="",I51=""),"OWNER/DATE MISSING","Open")))</x:f>
      </x:c>
      <x:c r="M51" s="155" t="str">
        <x:f>IF(OR(A51="",G51="",'01 Setup'!$B$8=""),"",MAX(0,IF(J51&lt;&gt;"",J51,'01 Setup'!$B$8)-G51))</x:f>
      </x:c>
      <x:c r="N51" s="155" t="str">
        <x:f>IF(OR(A51="",I51="",'01 Setup'!$B$8="",J51&lt;&gt;""),"",MAX(0,'01 Setup'!$B$8-I51))</x:f>
      </x:c>
    </x:row>
    <x:row r="52" ht="42" customHeight="1">
      <x:c r="A52" s="81"/>
      <x:c r="B52" s="81"/>
      <x:c r="C52" s="81"/>
      <x:c r="D52" s="81"/>
      <x:c r="E52" s="81"/>
      <x:c r="F52" s="81"/>
      <x:c r="G52" s="144"/>
      <x:c r="H52" s="144"/>
      <x:c r="I52" s="144"/>
      <x:c r="J52" s="144"/>
      <x:c r="K52" s="81"/>
      <x:c r="L52" s="155" t="str">
        <x:f>IF(A52="","",IF(J52&lt;&gt;"",IF(K52="","CLOSE EVIDENCE MISSING","Closed"),IF(OR(F52="",I52=""),"OWNER/DATE MISSING","Open")))</x:f>
      </x:c>
      <x:c r="M52" s="155" t="str">
        <x:f>IF(OR(A52="",G52="",'01 Setup'!$B$8=""),"",MAX(0,IF(J52&lt;&gt;"",J52,'01 Setup'!$B$8)-G52))</x:f>
      </x:c>
      <x:c r="N52" s="155" t="str">
        <x:f>IF(OR(A52="",I52="",'01 Setup'!$B$8="",J52&lt;&gt;""),"",MAX(0,'01 Setup'!$B$8-I52))</x:f>
      </x:c>
    </x:row>
    <x:row r="53" ht="42" customHeight="1">
      <x:c r="A53" s="81"/>
      <x:c r="B53" s="81"/>
      <x:c r="C53" s="81"/>
      <x:c r="D53" s="81"/>
      <x:c r="E53" s="81"/>
      <x:c r="F53" s="81"/>
      <x:c r="G53" s="144"/>
      <x:c r="H53" s="144"/>
      <x:c r="I53" s="144"/>
      <x:c r="J53" s="144"/>
      <x:c r="K53" s="81"/>
      <x:c r="L53" s="155" t="str">
        <x:f>IF(A53="","",IF(J53&lt;&gt;"",IF(K53="","CLOSE EVIDENCE MISSING","Closed"),IF(OR(F53="",I53=""),"OWNER/DATE MISSING","Open")))</x:f>
      </x:c>
      <x:c r="M53" s="155" t="str">
        <x:f>IF(OR(A53="",G53="",'01 Setup'!$B$8=""),"",MAX(0,IF(J53&lt;&gt;"",J53,'01 Setup'!$B$8)-G53))</x:f>
      </x:c>
      <x:c r="N53" s="155" t="str">
        <x:f>IF(OR(A53="",I53="",'01 Setup'!$B$8="",J53&lt;&gt;""),"",MAX(0,'01 Setup'!$B$8-I53))</x:f>
      </x:c>
    </x:row>
    <x:row r="54" ht="42" customHeight="1">
      <x:c r="A54" s="81"/>
      <x:c r="B54" s="81"/>
      <x:c r="C54" s="81"/>
      <x:c r="D54" s="81"/>
      <x:c r="E54" s="81"/>
      <x:c r="F54" s="81"/>
      <x:c r="G54" s="144"/>
      <x:c r="H54" s="144"/>
      <x:c r="I54" s="144"/>
      <x:c r="J54" s="144"/>
      <x:c r="K54" s="81"/>
      <x:c r="L54" s="155" t="str">
        <x:f>IF(A54="","",IF(J54&lt;&gt;"",IF(K54="","CLOSE EVIDENCE MISSING","Closed"),IF(OR(F54="",I54=""),"OWNER/DATE MISSING","Open")))</x:f>
      </x:c>
      <x:c r="M54" s="155" t="str">
        <x:f>IF(OR(A54="",G54="",'01 Setup'!$B$8=""),"",MAX(0,IF(J54&lt;&gt;"",J54,'01 Setup'!$B$8)-G54))</x:f>
      </x:c>
      <x:c r="N54" s="155" t="str">
        <x:f>IF(OR(A54="",I54="",'01 Setup'!$B$8="",J54&lt;&gt;""),"",MAX(0,'01 Setup'!$B$8-I54))</x:f>
      </x:c>
    </x:row>
    <x:row r="55" ht="42" customHeight="1">
      <x:c r="A55" s="81"/>
      <x:c r="B55" s="81"/>
      <x:c r="C55" s="81"/>
      <x:c r="D55" s="81"/>
      <x:c r="E55" s="81"/>
      <x:c r="F55" s="81"/>
      <x:c r="G55" s="144"/>
      <x:c r="H55" s="144"/>
      <x:c r="I55" s="144"/>
      <x:c r="J55" s="144"/>
      <x:c r="K55" s="81"/>
      <x:c r="L55" s="155" t="str">
        <x:f>IF(A55="","",IF(J55&lt;&gt;"",IF(K55="","CLOSE EVIDENCE MISSING","Closed"),IF(OR(F55="",I55=""),"OWNER/DATE MISSING","Open")))</x:f>
      </x:c>
      <x:c r="M55" s="155" t="str">
        <x:f>IF(OR(A55="",G55="",'01 Setup'!$B$8=""),"",MAX(0,IF(J55&lt;&gt;"",J55,'01 Setup'!$B$8)-G55))</x:f>
      </x:c>
      <x:c r="N55" s="155" t="str">
        <x:f>IF(OR(A55="",I55="",'01 Setup'!$B$8="",J55&lt;&gt;""),"",MAX(0,'01 Setup'!$B$8-I55))</x:f>
      </x:c>
    </x:row>
    <x:row r="56" ht="42" customHeight="1">
      <x:c r="A56" s="81"/>
      <x:c r="B56" s="81"/>
      <x:c r="C56" s="81"/>
      <x:c r="D56" s="81"/>
      <x:c r="E56" s="81"/>
      <x:c r="F56" s="81"/>
      <x:c r="G56" s="144"/>
      <x:c r="H56" s="144"/>
      <x:c r="I56" s="144"/>
      <x:c r="J56" s="144"/>
      <x:c r="K56" s="81"/>
      <x:c r="L56" s="155" t="str">
        <x:f>IF(A56="","",IF(J56&lt;&gt;"",IF(K56="","CLOSE EVIDENCE MISSING","Closed"),IF(OR(F56="",I56=""),"OWNER/DATE MISSING","Open")))</x:f>
      </x:c>
      <x:c r="M56" s="155" t="str">
        <x:f>IF(OR(A56="",G56="",'01 Setup'!$B$8=""),"",MAX(0,IF(J56&lt;&gt;"",J56,'01 Setup'!$B$8)-G56))</x:f>
      </x:c>
      <x:c r="N56" s="155" t="str">
        <x:f>IF(OR(A56="",I56="",'01 Setup'!$B$8="",J56&lt;&gt;""),"",MAX(0,'01 Setup'!$B$8-I56))</x:f>
      </x:c>
    </x:row>
    <x:row r="57" ht="42" customHeight="1">
      <x:c r="A57" s="81"/>
      <x:c r="B57" s="81"/>
      <x:c r="C57" s="81"/>
      <x:c r="D57" s="81"/>
      <x:c r="E57" s="81"/>
      <x:c r="F57" s="81"/>
      <x:c r="G57" s="144"/>
      <x:c r="H57" s="144"/>
      <x:c r="I57" s="144"/>
      <x:c r="J57" s="144"/>
      <x:c r="K57" s="81"/>
      <x:c r="L57" s="155" t="str">
        <x:f>IF(A57="","",IF(J57&lt;&gt;"",IF(K57="","CLOSE EVIDENCE MISSING","Closed"),IF(OR(F57="",I57=""),"OWNER/DATE MISSING","Open")))</x:f>
      </x:c>
      <x:c r="M57" s="155" t="str">
        <x:f>IF(OR(A57="",G57="",'01 Setup'!$B$8=""),"",MAX(0,IF(J57&lt;&gt;"",J57,'01 Setup'!$B$8)-G57))</x:f>
      </x:c>
      <x:c r="N57" s="155" t="str">
        <x:f>IF(OR(A57="",I57="",'01 Setup'!$B$8="",J57&lt;&gt;""),"",MAX(0,'01 Setup'!$B$8-I57))</x:f>
      </x:c>
    </x:row>
    <x:row r="58" ht="42" customHeight="1">
      <x:c r="A58" s="81"/>
      <x:c r="B58" s="81"/>
      <x:c r="C58" s="81"/>
      <x:c r="D58" s="81"/>
      <x:c r="E58" s="81"/>
      <x:c r="F58" s="81"/>
      <x:c r="G58" s="144"/>
      <x:c r="H58" s="144"/>
      <x:c r="I58" s="144"/>
      <x:c r="J58" s="144"/>
      <x:c r="K58" s="81"/>
      <x:c r="L58" s="155" t="str">
        <x:f>IF(A58="","",IF(J58&lt;&gt;"",IF(K58="","CLOSE EVIDENCE MISSING","Closed"),IF(OR(F58="",I58=""),"OWNER/DATE MISSING","Open")))</x:f>
      </x:c>
      <x:c r="M58" s="155" t="str">
        <x:f>IF(OR(A58="",G58="",'01 Setup'!$B$8=""),"",MAX(0,IF(J58&lt;&gt;"",J58,'01 Setup'!$B$8)-G58))</x:f>
      </x:c>
      <x:c r="N58" s="155" t="str">
        <x:f>IF(OR(A58="",I58="",'01 Setup'!$B$8="",J58&lt;&gt;""),"",MAX(0,'01 Setup'!$B$8-I58))</x:f>
      </x:c>
    </x:row>
    <x:row r="59" ht="42" customHeight="1">
      <x:c r="A59" s="81"/>
      <x:c r="B59" s="81"/>
      <x:c r="C59" s="81"/>
      <x:c r="D59" s="81"/>
      <x:c r="E59" s="81"/>
      <x:c r="F59" s="81"/>
      <x:c r="G59" s="144"/>
      <x:c r="H59" s="144"/>
      <x:c r="I59" s="144"/>
      <x:c r="J59" s="144"/>
      <x:c r="K59" s="81"/>
      <x:c r="L59" s="155" t="str">
        <x:f>IF(A59="","",IF(J59&lt;&gt;"",IF(K59="","CLOSE EVIDENCE MISSING","Closed"),IF(OR(F59="",I59=""),"OWNER/DATE MISSING","Open")))</x:f>
      </x:c>
      <x:c r="M59" s="155" t="str">
        <x:f>IF(OR(A59="",G59="",'01 Setup'!$B$8=""),"",MAX(0,IF(J59&lt;&gt;"",J59,'01 Setup'!$B$8)-G59))</x:f>
      </x:c>
      <x:c r="N59" s="155" t="str">
        <x:f>IF(OR(A59="",I59="",'01 Setup'!$B$8="",J59&lt;&gt;""),"",MAX(0,'01 Setup'!$B$8-I59))</x:f>
      </x:c>
    </x:row>
    <x:row r="60" ht="42" customHeight="1">
      <x:c r="A60" s="81"/>
      <x:c r="B60" s="81"/>
      <x:c r="C60" s="81"/>
      <x:c r="D60" s="81"/>
      <x:c r="E60" s="81"/>
      <x:c r="F60" s="81"/>
      <x:c r="G60" s="144"/>
      <x:c r="H60" s="144"/>
      <x:c r="I60" s="144"/>
      <x:c r="J60" s="144"/>
      <x:c r="K60" s="81"/>
      <x:c r="L60" s="155" t="str">
        <x:f>IF(A60="","",IF(J60&lt;&gt;"",IF(K60="","CLOSE EVIDENCE MISSING","Closed"),IF(OR(F60="",I60=""),"OWNER/DATE MISSING","Open")))</x:f>
      </x:c>
      <x:c r="M60" s="155" t="str">
        <x:f>IF(OR(A60="",G60="",'01 Setup'!$B$8=""),"",MAX(0,IF(J60&lt;&gt;"",J60,'01 Setup'!$B$8)-G60))</x:f>
      </x:c>
      <x:c r="N60" s="155" t="str">
        <x:f>IF(OR(A60="",I60="",'01 Setup'!$B$8="",J60&lt;&gt;""),"",MAX(0,'01 Setup'!$B$8-I60))</x:f>
      </x:c>
    </x:row>
    <x:row r="61" ht="42" customHeight="1">
      <x:c r="A61" s="81"/>
      <x:c r="B61" s="81"/>
      <x:c r="C61" s="81"/>
      <x:c r="D61" s="81"/>
      <x:c r="E61" s="81"/>
      <x:c r="F61" s="81"/>
      <x:c r="G61" s="144"/>
      <x:c r="H61" s="144"/>
      <x:c r="I61" s="144"/>
      <x:c r="J61" s="144"/>
      <x:c r="K61" s="81"/>
      <x:c r="L61" s="155" t="str">
        <x:f>IF(A61="","",IF(J61&lt;&gt;"",IF(K61="","CLOSE EVIDENCE MISSING","Closed"),IF(OR(F61="",I61=""),"OWNER/DATE MISSING","Open")))</x:f>
      </x:c>
      <x:c r="M61" s="155" t="str">
        <x:f>IF(OR(A61="",G61="",'01 Setup'!$B$8=""),"",MAX(0,IF(J61&lt;&gt;"",J61,'01 Setup'!$B$8)-G61))</x:f>
      </x:c>
      <x:c r="N61" s="155" t="str">
        <x:f>IF(OR(A61="",I61="",'01 Setup'!$B$8="",J61&lt;&gt;""),"",MAX(0,'01 Setup'!$B$8-I61))</x:f>
      </x:c>
    </x:row>
    <x:row r="62" ht="42" customHeight="1">
      <x:c r="A62" s="81"/>
      <x:c r="B62" s="81"/>
      <x:c r="C62" s="81"/>
      <x:c r="D62" s="81"/>
      <x:c r="E62" s="81"/>
      <x:c r="F62" s="81"/>
      <x:c r="G62" s="144"/>
      <x:c r="H62" s="144"/>
      <x:c r="I62" s="144"/>
      <x:c r="J62" s="144"/>
      <x:c r="K62" s="81"/>
      <x:c r="L62" s="155" t="str">
        <x:f>IF(A62="","",IF(J62&lt;&gt;"",IF(K62="","CLOSE EVIDENCE MISSING","Closed"),IF(OR(F62="",I62=""),"OWNER/DATE MISSING","Open")))</x:f>
      </x:c>
      <x:c r="M62" s="155" t="str">
        <x:f>IF(OR(A62="",G62="",'01 Setup'!$B$8=""),"",MAX(0,IF(J62&lt;&gt;"",J62,'01 Setup'!$B$8)-G62))</x:f>
      </x:c>
      <x:c r="N62" s="155" t="str">
        <x:f>IF(OR(A62="",I62="",'01 Setup'!$B$8="",J62&lt;&gt;""),"",MAX(0,'01 Setup'!$B$8-I62))</x:f>
      </x:c>
    </x:row>
    <x:row r="63" ht="42" customHeight="1">
      <x:c r="A63" s="81"/>
      <x:c r="B63" s="81"/>
      <x:c r="C63" s="81"/>
      <x:c r="D63" s="81"/>
      <x:c r="E63" s="81"/>
      <x:c r="F63" s="81"/>
      <x:c r="G63" s="144"/>
      <x:c r="H63" s="144"/>
      <x:c r="I63" s="144"/>
      <x:c r="J63" s="144"/>
      <x:c r="K63" s="81"/>
      <x:c r="L63" s="155" t="str">
        <x:f>IF(A63="","",IF(J63&lt;&gt;"",IF(K63="","CLOSE EVIDENCE MISSING","Closed"),IF(OR(F63="",I63=""),"OWNER/DATE MISSING","Open")))</x:f>
      </x:c>
      <x:c r="M63" s="155" t="str">
        <x:f>IF(OR(A63="",G63="",'01 Setup'!$B$8=""),"",MAX(0,IF(J63&lt;&gt;"",J63,'01 Setup'!$B$8)-G63))</x:f>
      </x:c>
      <x:c r="N63" s="155" t="str">
        <x:f>IF(OR(A63="",I63="",'01 Setup'!$B$8="",J63&lt;&gt;""),"",MAX(0,'01 Setup'!$B$8-I63))</x:f>
      </x:c>
    </x:row>
    <x:row r="64" ht="42" customHeight="1">
      <x:c r="A64" s="81"/>
      <x:c r="B64" s="81"/>
      <x:c r="C64" s="81"/>
      <x:c r="D64" s="81"/>
      <x:c r="E64" s="81"/>
      <x:c r="F64" s="81"/>
      <x:c r="G64" s="144"/>
      <x:c r="H64" s="144"/>
      <x:c r="I64" s="144"/>
      <x:c r="J64" s="144"/>
      <x:c r="K64" s="81"/>
      <x:c r="L64" s="155" t="str">
        <x:f>IF(A64="","",IF(J64&lt;&gt;"",IF(K64="","CLOSE EVIDENCE MISSING","Closed"),IF(OR(F64="",I64=""),"OWNER/DATE MISSING","Open")))</x:f>
      </x:c>
      <x:c r="M64" s="155" t="str">
        <x:f>IF(OR(A64="",G64="",'01 Setup'!$B$8=""),"",MAX(0,IF(J64&lt;&gt;"",J64,'01 Setup'!$B$8)-G64))</x:f>
      </x:c>
      <x:c r="N64" s="155" t="str">
        <x:f>IF(OR(A64="",I64="",'01 Setup'!$B$8="",J64&lt;&gt;""),"",MAX(0,'01 Setup'!$B$8-I64))</x:f>
      </x:c>
    </x:row>
    <x:row r="65" ht="42" customHeight="1">
      <x:c r="A65" s="81"/>
      <x:c r="B65" s="81"/>
      <x:c r="C65" s="81"/>
      <x:c r="D65" s="81"/>
      <x:c r="E65" s="81"/>
      <x:c r="F65" s="81"/>
      <x:c r="G65" s="144"/>
      <x:c r="H65" s="144"/>
      <x:c r="I65" s="144"/>
      <x:c r="J65" s="144"/>
      <x:c r="K65" s="81"/>
      <x:c r="L65" s="155" t="str">
        <x:f>IF(A65="","",IF(J65&lt;&gt;"",IF(K65="","CLOSE EVIDENCE MISSING","Closed"),IF(OR(F65="",I65=""),"OWNER/DATE MISSING","Open")))</x:f>
      </x:c>
      <x:c r="M65" s="155" t="str">
        <x:f>IF(OR(A65="",G65="",'01 Setup'!$B$8=""),"",MAX(0,IF(J65&lt;&gt;"",J65,'01 Setup'!$B$8)-G65))</x:f>
      </x:c>
      <x:c r="N65" s="155" t="str">
        <x:f>IF(OR(A65="",I65="",'01 Setup'!$B$8="",J65&lt;&gt;""),"",MAX(0,'01 Setup'!$B$8-I65))</x:f>
      </x:c>
    </x:row>
    <x:row r="66" ht="42" customHeight="1">
      <x:c r="A66" s="81"/>
      <x:c r="B66" s="81"/>
      <x:c r="C66" s="81"/>
      <x:c r="D66" s="81"/>
      <x:c r="E66" s="81"/>
      <x:c r="F66" s="81"/>
      <x:c r="G66" s="144"/>
      <x:c r="H66" s="144"/>
      <x:c r="I66" s="144"/>
      <x:c r="J66" s="144"/>
      <x:c r="K66" s="81"/>
      <x:c r="L66" s="155" t="str">
        <x:f>IF(A66="","",IF(J66&lt;&gt;"",IF(K66="","CLOSE EVIDENCE MISSING","Closed"),IF(OR(F66="",I66=""),"OWNER/DATE MISSING","Open")))</x:f>
      </x:c>
      <x:c r="M66" s="155" t="str">
        <x:f>IF(OR(A66="",G66="",'01 Setup'!$B$8=""),"",MAX(0,IF(J66&lt;&gt;"",J66,'01 Setup'!$B$8)-G66))</x:f>
      </x:c>
      <x:c r="N66" s="155" t="str">
        <x:f>IF(OR(A66="",I66="",'01 Setup'!$B$8="",J66&lt;&gt;""),"",MAX(0,'01 Setup'!$B$8-I66))</x:f>
      </x:c>
    </x:row>
    <x:row r="67" ht="42" customHeight="1">
      <x:c r="A67" s="81"/>
      <x:c r="B67" s="81"/>
      <x:c r="C67" s="81"/>
      <x:c r="D67" s="81"/>
      <x:c r="E67" s="81"/>
      <x:c r="F67" s="81"/>
      <x:c r="G67" s="144"/>
      <x:c r="H67" s="144"/>
      <x:c r="I67" s="144"/>
      <x:c r="J67" s="144"/>
      <x:c r="K67" s="81"/>
      <x:c r="L67" s="155" t="str">
        <x:f>IF(A67="","",IF(J67&lt;&gt;"",IF(K67="","CLOSE EVIDENCE MISSING","Closed"),IF(OR(F67="",I67=""),"OWNER/DATE MISSING","Open")))</x:f>
      </x:c>
      <x:c r="M67" s="155" t="str">
        <x:f>IF(OR(A67="",G67="",'01 Setup'!$B$8=""),"",MAX(0,IF(J67&lt;&gt;"",J67,'01 Setup'!$B$8)-G67))</x:f>
      </x:c>
      <x:c r="N67" s="155" t="str">
        <x:f>IF(OR(A67="",I67="",'01 Setup'!$B$8="",J67&lt;&gt;""),"",MAX(0,'01 Setup'!$B$8-I67))</x:f>
      </x:c>
    </x:row>
    <x:row r="68" ht="42" customHeight="1">
      <x:c r="A68" s="81"/>
      <x:c r="B68" s="81"/>
      <x:c r="C68" s="81"/>
      <x:c r="D68" s="81"/>
      <x:c r="E68" s="81"/>
      <x:c r="F68" s="81"/>
      <x:c r="G68" s="144"/>
      <x:c r="H68" s="144"/>
      <x:c r="I68" s="144"/>
      <x:c r="J68" s="144"/>
      <x:c r="K68" s="81"/>
      <x:c r="L68" s="155" t="str">
        <x:f>IF(A68="","",IF(J68&lt;&gt;"",IF(K68="","CLOSE EVIDENCE MISSING","Closed"),IF(OR(F68="",I68=""),"OWNER/DATE MISSING","Open")))</x:f>
      </x:c>
      <x:c r="M68" s="155" t="str">
        <x:f>IF(OR(A68="",G68="",'01 Setup'!$B$8=""),"",MAX(0,IF(J68&lt;&gt;"",J68,'01 Setup'!$B$8)-G68))</x:f>
      </x:c>
      <x:c r="N68" s="155" t="str">
        <x:f>IF(OR(A68="",I68="",'01 Setup'!$B$8="",J68&lt;&gt;""),"",MAX(0,'01 Setup'!$B$8-I68))</x:f>
      </x:c>
    </x:row>
    <x:row r="69" ht="42" customHeight="1">
      <x:c r="A69" s="81"/>
      <x:c r="B69" s="81"/>
      <x:c r="C69" s="81"/>
      <x:c r="D69" s="81"/>
      <x:c r="E69" s="81"/>
      <x:c r="F69" s="81"/>
      <x:c r="G69" s="144"/>
      <x:c r="H69" s="144"/>
      <x:c r="I69" s="144"/>
      <x:c r="J69" s="144"/>
      <x:c r="K69" s="81"/>
      <x:c r="L69" s="155" t="str">
        <x:f>IF(A69="","",IF(J69&lt;&gt;"",IF(K69="","CLOSE EVIDENCE MISSING","Closed"),IF(OR(F69="",I69=""),"OWNER/DATE MISSING","Open")))</x:f>
      </x:c>
      <x:c r="M69" s="155" t="str">
        <x:f>IF(OR(A69="",G69="",'01 Setup'!$B$8=""),"",MAX(0,IF(J69&lt;&gt;"",J69,'01 Setup'!$B$8)-G69))</x:f>
      </x:c>
      <x:c r="N69" s="155" t="str">
        <x:f>IF(OR(A69="",I69="",'01 Setup'!$B$8="",J69&lt;&gt;""),"",MAX(0,'01 Setup'!$B$8-I69))</x:f>
      </x:c>
    </x:row>
    <x:row r="70" ht="42" customHeight="1">
      <x:c r="A70" s="81"/>
      <x:c r="B70" s="81"/>
      <x:c r="C70" s="81"/>
      <x:c r="D70" s="81"/>
      <x:c r="E70" s="81"/>
      <x:c r="F70" s="81"/>
      <x:c r="G70" s="144"/>
      <x:c r="H70" s="144"/>
      <x:c r="I70" s="144"/>
      <x:c r="J70" s="144"/>
      <x:c r="K70" s="81"/>
      <x:c r="L70" s="155" t="str">
        <x:f>IF(A70="","",IF(J70&lt;&gt;"",IF(K70="","CLOSE EVIDENCE MISSING","Closed"),IF(OR(F70="",I70=""),"OWNER/DATE MISSING","Open")))</x:f>
      </x:c>
      <x:c r="M70" s="155" t="str">
        <x:f>IF(OR(A70="",G70="",'01 Setup'!$B$8=""),"",MAX(0,IF(J70&lt;&gt;"",J70,'01 Setup'!$B$8)-G70))</x:f>
      </x:c>
      <x:c r="N70" s="155" t="str">
        <x:f>IF(OR(A70="",I70="",'01 Setup'!$B$8="",J70&lt;&gt;""),"",MAX(0,'01 Setup'!$B$8-I70))</x:f>
      </x:c>
    </x:row>
    <x:row r="71" ht="42" customHeight="1">
      <x:c r="A71" s="81"/>
      <x:c r="B71" s="81"/>
      <x:c r="C71" s="81"/>
      <x:c r="D71" s="81"/>
      <x:c r="E71" s="81"/>
      <x:c r="F71" s="81"/>
      <x:c r="G71" s="144"/>
      <x:c r="H71" s="144"/>
      <x:c r="I71" s="144"/>
      <x:c r="J71" s="144"/>
      <x:c r="K71" s="81"/>
      <x:c r="L71" s="155" t="str">
        <x:f>IF(A71="","",IF(J71&lt;&gt;"",IF(K71="","CLOSE EVIDENCE MISSING","Closed"),IF(OR(F71="",I71=""),"OWNER/DATE MISSING","Open")))</x:f>
      </x:c>
      <x:c r="M71" s="155" t="str">
        <x:f>IF(OR(A71="",G71="",'01 Setup'!$B$8=""),"",MAX(0,IF(J71&lt;&gt;"",J71,'01 Setup'!$B$8)-G71))</x:f>
      </x:c>
      <x:c r="N71" s="155" t="str">
        <x:f>IF(OR(A71="",I71="",'01 Setup'!$B$8="",J71&lt;&gt;""),"",MAX(0,'01 Setup'!$B$8-I71))</x:f>
      </x:c>
    </x:row>
    <x:row r="72" ht="42" customHeight="1">
      <x:c r="A72" s="81"/>
      <x:c r="B72" s="81"/>
      <x:c r="C72" s="81"/>
      <x:c r="D72" s="81"/>
      <x:c r="E72" s="81"/>
      <x:c r="F72" s="81"/>
      <x:c r="G72" s="144"/>
      <x:c r="H72" s="144"/>
      <x:c r="I72" s="144"/>
      <x:c r="J72" s="144"/>
      <x:c r="K72" s="81"/>
      <x:c r="L72" s="155" t="str">
        <x:f>IF(A72="","",IF(J72&lt;&gt;"",IF(K72="","CLOSE EVIDENCE MISSING","Closed"),IF(OR(F72="",I72=""),"OWNER/DATE MISSING","Open")))</x:f>
      </x:c>
      <x:c r="M72" s="155" t="str">
        <x:f>IF(OR(A72="",G72="",'01 Setup'!$B$8=""),"",MAX(0,IF(J72&lt;&gt;"",J72,'01 Setup'!$B$8)-G72))</x:f>
      </x:c>
      <x:c r="N72" s="155" t="str">
        <x:f>IF(OR(A72="",I72="",'01 Setup'!$B$8="",J72&lt;&gt;""),"",MAX(0,'01 Setup'!$B$8-I72))</x:f>
      </x:c>
    </x:row>
    <x:row r="73" ht="42" customHeight="1">
      <x:c r="A73" s="81"/>
      <x:c r="B73" s="81"/>
      <x:c r="C73" s="81"/>
      <x:c r="D73" s="81"/>
      <x:c r="E73" s="81"/>
      <x:c r="F73" s="81"/>
      <x:c r="G73" s="144"/>
      <x:c r="H73" s="144"/>
      <x:c r="I73" s="144"/>
      <x:c r="J73" s="144"/>
      <x:c r="K73" s="81"/>
      <x:c r="L73" s="155" t="str">
        <x:f>IF(A73="","",IF(J73&lt;&gt;"",IF(K73="","CLOSE EVIDENCE MISSING","Closed"),IF(OR(F73="",I73=""),"OWNER/DATE MISSING","Open")))</x:f>
      </x:c>
      <x:c r="M73" s="155" t="str">
        <x:f>IF(OR(A73="",G73="",'01 Setup'!$B$8=""),"",MAX(0,IF(J73&lt;&gt;"",J73,'01 Setup'!$B$8)-G73))</x:f>
      </x:c>
      <x:c r="N73" s="155" t="str">
        <x:f>IF(OR(A73="",I73="",'01 Setup'!$B$8="",J73&lt;&gt;""),"",MAX(0,'01 Setup'!$B$8-I73))</x:f>
      </x:c>
    </x:row>
    <x:row r="74" ht="42" customHeight="1">
      <x:c r="A74" s="81"/>
      <x:c r="B74" s="81"/>
      <x:c r="C74" s="81"/>
      <x:c r="D74" s="81"/>
      <x:c r="E74" s="81"/>
      <x:c r="F74" s="81"/>
      <x:c r="G74" s="144"/>
      <x:c r="H74" s="144"/>
      <x:c r="I74" s="144"/>
      <x:c r="J74" s="144"/>
      <x:c r="K74" s="81"/>
      <x:c r="L74" s="155" t="str">
        <x:f>IF(A74="","",IF(J74&lt;&gt;"",IF(K74="","CLOSE EVIDENCE MISSING","Closed"),IF(OR(F74="",I74=""),"OWNER/DATE MISSING","Open")))</x:f>
      </x:c>
      <x:c r="M74" s="155" t="str">
        <x:f>IF(OR(A74="",G74="",'01 Setup'!$B$8=""),"",MAX(0,IF(J74&lt;&gt;"",J74,'01 Setup'!$B$8)-G74))</x:f>
      </x:c>
      <x:c r="N74" s="155" t="str">
        <x:f>IF(OR(A74="",I74="",'01 Setup'!$B$8="",J74&lt;&gt;""),"",MAX(0,'01 Setup'!$B$8-I74))</x:f>
      </x:c>
    </x:row>
    <x:row r="75" ht="42" customHeight="1">
      <x:c r="A75" s="81"/>
      <x:c r="B75" s="81"/>
      <x:c r="C75" s="81"/>
      <x:c r="D75" s="81"/>
      <x:c r="E75" s="81"/>
      <x:c r="F75" s="81"/>
      <x:c r="G75" s="144"/>
      <x:c r="H75" s="144"/>
      <x:c r="I75" s="144"/>
      <x:c r="J75" s="144"/>
      <x:c r="K75" s="81"/>
      <x:c r="L75" s="155" t="str">
        <x:f>IF(A75="","",IF(J75&lt;&gt;"",IF(K75="","CLOSE EVIDENCE MISSING","Closed"),IF(OR(F75="",I75=""),"OWNER/DATE MISSING","Open")))</x:f>
      </x:c>
      <x:c r="M75" s="155" t="str">
        <x:f>IF(OR(A75="",G75="",'01 Setup'!$B$8=""),"",MAX(0,IF(J75&lt;&gt;"",J75,'01 Setup'!$B$8)-G75))</x:f>
      </x:c>
      <x:c r="N75" s="155" t="str">
        <x:f>IF(OR(A75="",I75="",'01 Setup'!$B$8="",J75&lt;&gt;""),"",MAX(0,'01 Setup'!$B$8-I75))</x:f>
      </x:c>
    </x:row>
    <x:row r="76" ht="42" customHeight="1">
      <x:c r="A76" s="81"/>
      <x:c r="B76" s="81"/>
      <x:c r="C76" s="81"/>
      <x:c r="D76" s="81"/>
      <x:c r="E76" s="81"/>
      <x:c r="F76" s="81"/>
      <x:c r="G76" s="144"/>
      <x:c r="H76" s="144"/>
      <x:c r="I76" s="144"/>
      <x:c r="J76" s="144"/>
      <x:c r="K76" s="81"/>
      <x:c r="L76" s="155" t="str">
        <x:f>IF(A76="","",IF(J76&lt;&gt;"",IF(K76="","CLOSE EVIDENCE MISSING","Closed"),IF(OR(F76="",I76=""),"OWNER/DATE MISSING","Open")))</x:f>
      </x:c>
      <x:c r="M76" s="155" t="str">
        <x:f>IF(OR(A76="",G76="",'01 Setup'!$B$8=""),"",MAX(0,IF(J76&lt;&gt;"",J76,'01 Setup'!$B$8)-G76))</x:f>
      </x:c>
      <x:c r="N76" s="155" t="str">
        <x:f>IF(OR(A76="",I76="",'01 Setup'!$B$8="",J76&lt;&gt;""),"",MAX(0,'01 Setup'!$B$8-I76))</x:f>
      </x:c>
    </x:row>
    <x:row r="77" ht="42" customHeight="1">
      <x:c r="A77" s="81"/>
      <x:c r="B77" s="81"/>
      <x:c r="C77" s="81"/>
      <x:c r="D77" s="81"/>
      <x:c r="E77" s="81"/>
      <x:c r="F77" s="81"/>
      <x:c r="G77" s="144"/>
      <x:c r="H77" s="144"/>
      <x:c r="I77" s="144"/>
      <x:c r="J77" s="144"/>
      <x:c r="K77" s="81"/>
      <x:c r="L77" s="155" t="str">
        <x:f>IF(A77="","",IF(J77&lt;&gt;"",IF(K77="","CLOSE EVIDENCE MISSING","Closed"),IF(OR(F77="",I77=""),"OWNER/DATE MISSING","Open")))</x:f>
      </x:c>
      <x:c r="M77" s="155" t="str">
        <x:f>IF(OR(A77="",G77="",'01 Setup'!$B$8=""),"",MAX(0,IF(J77&lt;&gt;"",J77,'01 Setup'!$B$8)-G77))</x:f>
      </x:c>
      <x:c r="N77" s="155" t="str">
        <x:f>IF(OR(A77="",I77="",'01 Setup'!$B$8="",J77&lt;&gt;""),"",MAX(0,'01 Setup'!$B$8-I77))</x:f>
      </x:c>
    </x:row>
    <x:row r="78" ht="42" customHeight="1">
      <x:c r="A78" s="81"/>
      <x:c r="B78" s="81"/>
      <x:c r="C78" s="81"/>
      <x:c r="D78" s="81"/>
      <x:c r="E78" s="81"/>
      <x:c r="F78" s="81"/>
      <x:c r="G78" s="144"/>
      <x:c r="H78" s="144"/>
      <x:c r="I78" s="144"/>
      <x:c r="J78" s="144"/>
      <x:c r="K78" s="81"/>
      <x:c r="L78" s="155" t="str">
        <x:f>IF(A78="","",IF(J78&lt;&gt;"",IF(K78="","CLOSE EVIDENCE MISSING","Closed"),IF(OR(F78="",I78=""),"OWNER/DATE MISSING","Open")))</x:f>
      </x:c>
      <x:c r="M78" s="155" t="str">
        <x:f>IF(OR(A78="",G78="",'01 Setup'!$B$8=""),"",MAX(0,IF(J78&lt;&gt;"",J78,'01 Setup'!$B$8)-G78))</x:f>
      </x:c>
      <x:c r="N78" s="155" t="str">
        <x:f>IF(OR(A78="",I78="",'01 Setup'!$B$8="",J78&lt;&gt;""),"",MAX(0,'01 Setup'!$B$8-I78))</x:f>
      </x:c>
    </x:row>
    <x:row r="79" ht="42" customHeight="1">
      <x:c r="A79" s="81"/>
      <x:c r="B79" s="81"/>
      <x:c r="C79" s="81"/>
      <x:c r="D79" s="81"/>
      <x:c r="E79" s="81"/>
      <x:c r="F79" s="81"/>
      <x:c r="G79" s="144"/>
      <x:c r="H79" s="144"/>
      <x:c r="I79" s="144"/>
      <x:c r="J79" s="144"/>
      <x:c r="K79" s="81"/>
      <x:c r="L79" s="155" t="str">
        <x:f>IF(A79="","",IF(J79&lt;&gt;"",IF(K79="","CLOSE EVIDENCE MISSING","Closed"),IF(OR(F79="",I79=""),"OWNER/DATE MISSING","Open")))</x:f>
      </x:c>
      <x:c r="M79" s="155" t="str">
        <x:f>IF(OR(A79="",G79="",'01 Setup'!$B$8=""),"",MAX(0,IF(J79&lt;&gt;"",J79,'01 Setup'!$B$8)-G79))</x:f>
      </x:c>
      <x:c r="N79" s="155" t="str">
        <x:f>IF(OR(A79="",I79="",'01 Setup'!$B$8="",J79&lt;&gt;""),"",MAX(0,'01 Setup'!$B$8-I79))</x:f>
      </x:c>
    </x:row>
    <x:row r="80" ht="42" customHeight="1">
      <x:c r="A80" s="81"/>
      <x:c r="B80" s="81"/>
      <x:c r="C80" s="81"/>
      <x:c r="D80" s="81"/>
      <x:c r="E80" s="81"/>
      <x:c r="F80" s="81"/>
      <x:c r="G80" s="144"/>
      <x:c r="H80" s="144"/>
      <x:c r="I80" s="144"/>
      <x:c r="J80" s="144"/>
      <x:c r="K80" s="81"/>
      <x:c r="L80" s="155" t="str">
        <x:f>IF(A80="","",IF(J80&lt;&gt;"",IF(K80="","CLOSE EVIDENCE MISSING","Closed"),IF(OR(F80="",I80=""),"OWNER/DATE MISSING","Open")))</x:f>
      </x:c>
      <x:c r="M80" s="155" t="str">
        <x:f>IF(OR(A80="",G80="",'01 Setup'!$B$8=""),"",MAX(0,IF(J80&lt;&gt;"",J80,'01 Setup'!$B$8)-G80))</x:f>
      </x:c>
      <x:c r="N80" s="155" t="str">
        <x:f>IF(OR(A80="",I80="",'01 Setup'!$B$8="",J80&lt;&gt;""),"",MAX(0,'01 Setup'!$B$8-I80))</x:f>
      </x:c>
    </x:row>
    <x:row r="81" ht="42" customHeight="1">
      <x:c r="A81" s="81"/>
      <x:c r="B81" s="81"/>
      <x:c r="C81" s="81"/>
      <x:c r="D81" s="81"/>
      <x:c r="E81" s="81"/>
      <x:c r="F81" s="81"/>
      <x:c r="G81" s="144"/>
      <x:c r="H81" s="144"/>
      <x:c r="I81" s="144"/>
      <x:c r="J81" s="144"/>
      <x:c r="K81" s="81"/>
      <x:c r="L81" s="155" t="str">
        <x:f>IF(A81="","",IF(J81&lt;&gt;"",IF(K81="","CLOSE EVIDENCE MISSING","Closed"),IF(OR(F81="",I81=""),"OWNER/DATE MISSING","Open")))</x:f>
      </x:c>
      <x:c r="M81" s="155" t="str">
        <x:f>IF(OR(A81="",G81="",'01 Setup'!$B$8=""),"",MAX(0,IF(J81&lt;&gt;"",J81,'01 Setup'!$B$8)-G81))</x:f>
      </x:c>
      <x:c r="N81" s="155" t="str">
        <x:f>IF(OR(A81="",I81="",'01 Setup'!$B$8="",J81&lt;&gt;""),"",MAX(0,'01 Setup'!$B$8-I81))</x:f>
      </x:c>
    </x:row>
    <x:row r="82" ht="42" customHeight="1">
      <x:c r="A82" s="81"/>
      <x:c r="B82" s="81"/>
      <x:c r="C82" s="81"/>
      <x:c r="D82" s="81"/>
      <x:c r="E82" s="81"/>
      <x:c r="F82" s="81"/>
      <x:c r="G82" s="144"/>
      <x:c r="H82" s="144"/>
      <x:c r="I82" s="144"/>
      <x:c r="J82" s="144"/>
      <x:c r="K82" s="81"/>
      <x:c r="L82" s="155" t="str">
        <x:f>IF(A82="","",IF(J82&lt;&gt;"",IF(K82="","CLOSE EVIDENCE MISSING","Closed"),IF(OR(F82="",I82=""),"OWNER/DATE MISSING","Open")))</x:f>
      </x:c>
      <x:c r="M82" s="155" t="str">
        <x:f>IF(OR(A82="",G82="",'01 Setup'!$B$8=""),"",MAX(0,IF(J82&lt;&gt;"",J82,'01 Setup'!$B$8)-G82))</x:f>
      </x:c>
      <x:c r="N82" s="155" t="str">
        <x:f>IF(OR(A82="",I82="",'01 Setup'!$B$8="",J82&lt;&gt;""),"",MAX(0,'01 Setup'!$B$8-I82))</x:f>
      </x:c>
    </x:row>
    <x:row r="83" ht="42" customHeight="1">
      <x:c r="A83" s="81"/>
      <x:c r="B83" s="81"/>
      <x:c r="C83" s="81"/>
      <x:c r="D83" s="81"/>
      <x:c r="E83" s="81"/>
      <x:c r="F83" s="81"/>
      <x:c r="G83" s="144"/>
      <x:c r="H83" s="144"/>
      <x:c r="I83" s="144"/>
      <x:c r="J83" s="144"/>
      <x:c r="K83" s="81"/>
      <x:c r="L83" s="155" t="str">
        <x:f>IF(A83="","",IF(J83&lt;&gt;"",IF(K83="","CLOSE EVIDENCE MISSING","Closed"),IF(OR(F83="",I83=""),"OWNER/DATE MISSING","Open")))</x:f>
      </x:c>
      <x:c r="M83" s="155" t="str">
        <x:f>IF(OR(A83="",G83="",'01 Setup'!$B$8=""),"",MAX(0,IF(J83&lt;&gt;"",J83,'01 Setup'!$B$8)-G83))</x:f>
      </x:c>
      <x:c r="N83" s="155" t="str">
        <x:f>IF(OR(A83="",I83="",'01 Setup'!$B$8="",J83&lt;&gt;""),"",MAX(0,'01 Setup'!$B$8-I83))</x:f>
      </x:c>
    </x:row>
    <x:row r="84" ht="42" customHeight="1">
      <x:c r="A84" s="81"/>
      <x:c r="B84" s="81"/>
      <x:c r="C84" s="81"/>
      <x:c r="D84" s="81"/>
      <x:c r="E84" s="81"/>
      <x:c r="F84" s="81"/>
      <x:c r="G84" s="144"/>
      <x:c r="H84" s="144"/>
      <x:c r="I84" s="144"/>
      <x:c r="J84" s="144"/>
      <x:c r="K84" s="81"/>
      <x:c r="L84" s="155" t="str">
        <x:f>IF(A84="","",IF(J84&lt;&gt;"",IF(K84="","CLOSE EVIDENCE MISSING","Closed"),IF(OR(F84="",I84=""),"OWNER/DATE MISSING","Open")))</x:f>
      </x:c>
      <x:c r="M84" s="155" t="str">
        <x:f>IF(OR(A84="",G84="",'01 Setup'!$B$8=""),"",MAX(0,IF(J84&lt;&gt;"",J84,'01 Setup'!$B$8)-G84))</x:f>
      </x:c>
      <x:c r="N84" s="155" t="str">
        <x:f>IF(OR(A84="",I84="",'01 Setup'!$B$8="",J84&lt;&gt;""),"",MAX(0,'01 Setup'!$B$8-I84))</x:f>
      </x:c>
    </x:row>
    <x:row r="85" ht="42" customHeight="1">
      <x:c r="A85" s="81"/>
      <x:c r="B85" s="81"/>
      <x:c r="C85" s="81"/>
      <x:c r="D85" s="81"/>
      <x:c r="E85" s="81"/>
      <x:c r="F85" s="81"/>
      <x:c r="G85" s="144"/>
      <x:c r="H85" s="144"/>
      <x:c r="I85" s="144"/>
      <x:c r="J85" s="144"/>
      <x:c r="K85" s="81"/>
      <x:c r="L85" s="155" t="str">
        <x:f>IF(A85="","",IF(J85&lt;&gt;"",IF(K85="","CLOSE EVIDENCE MISSING","Closed"),IF(OR(F85="",I85=""),"OWNER/DATE MISSING","Open")))</x:f>
      </x:c>
      <x:c r="M85" s="155" t="str">
        <x:f>IF(OR(A85="",G85="",'01 Setup'!$B$8=""),"",MAX(0,IF(J85&lt;&gt;"",J85,'01 Setup'!$B$8)-G85))</x:f>
      </x:c>
      <x:c r="N85" s="155" t="str">
        <x:f>IF(OR(A85="",I85="",'01 Setup'!$B$8="",J85&lt;&gt;""),"",MAX(0,'01 Setup'!$B$8-I85))</x:f>
      </x:c>
    </x:row>
    <x:row r="86" ht="42" customHeight="1">
      <x:c r="A86" s="81"/>
      <x:c r="B86" s="81"/>
      <x:c r="C86" s="81"/>
      <x:c r="D86" s="81"/>
      <x:c r="E86" s="81"/>
      <x:c r="F86" s="81"/>
      <x:c r="G86" s="144"/>
      <x:c r="H86" s="144"/>
      <x:c r="I86" s="144"/>
      <x:c r="J86" s="144"/>
      <x:c r="K86" s="81"/>
      <x:c r="L86" s="155" t="str">
        <x:f>IF(A86="","",IF(J86&lt;&gt;"",IF(K86="","CLOSE EVIDENCE MISSING","Closed"),IF(OR(F86="",I86=""),"OWNER/DATE MISSING","Open")))</x:f>
      </x:c>
      <x:c r="M86" s="155" t="str">
        <x:f>IF(OR(A86="",G86="",'01 Setup'!$B$8=""),"",MAX(0,IF(J86&lt;&gt;"",J86,'01 Setup'!$B$8)-G86))</x:f>
      </x:c>
      <x:c r="N86" s="155" t="str">
        <x:f>IF(OR(A86="",I86="",'01 Setup'!$B$8="",J86&lt;&gt;""),"",MAX(0,'01 Setup'!$B$8-I86))</x:f>
      </x:c>
    </x:row>
    <x:row r="87" ht="42" customHeight="1">
      <x:c r="A87" s="81"/>
      <x:c r="B87" s="81"/>
      <x:c r="C87" s="81"/>
      <x:c r="D87" s="81"/>
      <x:c r="E87" s="81"/>
      <x:c r="F87" s="81"/>
      <x:c r="G87" s="144"/>
      <x:c r="H87" s="144"/>
      <x:c r="I87" s="144"/>
      <x:c r="J87" s="144"/>
      <x:c r="K87" s="81"/>
      <x:c r="L87" s="155" t="str">
        <x:f>IF(A87="","",IF(J87&lt;&gt;"",IF(K87="","CLOSE EVIDENCE MISSING","Closed"),IF(OR(F87="",I87=""),"OWNER/DATE MISSING","Open")))</x:f>
      </x:c>
      <x:c r="M87" s="155" t="str">
        <x:f>IF(OR(A87="",G87="",'01 Setup'!$B$8=""),"",MAX(0,IF(J87&lt;&gt;"",J87,'01 Setup'!$B$8)-G87))</x:f>
      </x:c>
      <x:c r="N87" s="155" t="str">
        <x:f>IF(OR(A87="",I87="",'01 Setup'!$B$8="",J87&lt;&gt;""),"",MAX(0,'01 Setup'!$B$8-I87))</x:f>
      </x:c>
    </x:row>
    <x:row r="88" ht="42" customHeight="1">
      <x:c r="A88" s="81"/>
      <x:c r="B88" s="81"/>
      <x:c r="C88" s="81"/>
      <x:c r="D88" s="81"/>
      <x:c r="E88" s="81"/>
      <x:c r="F88" s="81"/>
      <x:c r="G88" s="144"/>
      <x:c r="H88" s="144"/>
      <x:c r="I88" s="144"/>
      <x:c r="J88" s="144"/>
      <x:c r="K88" s="81"/>
      <x:c r="L88" s="155" t="str">
        <x:f>IF(A88="","",IF(J88&lt;&gt;"",IF(K88="","CLOSE EVIDENCE MISSING","Closed"),IF(OR(F88="",I88=""),"OWNER/DATE MISSING","Open")))</x:f>
      </x:c>
      <x:c r="M88" s="155" t="str">
        <x:f>IF(OR(A88="",G88="",'01 Setup'!$B$8=""),"",MAX(0,IF(J88&lt;&gt;"",J88,'01 Setup'!$B$8)-G88))</x:f>
      </x:c>
      <x:c r="N88" s="155" t="str">
        <x:f>IF(OR(A88="",I88="",'01 Setup'!$B$8="",J88&lt;&gt;""),"",MAX(0,'01 Setup'!$B$8-I88))</x:f>
      </x:c>
    </x:row>
    <x:row r="89" ht="42" customHeight="1">
      <x:c r="A89" s="81"/>
      <x:c r="B89" s="81"/>
      <x:c r="C89" s="81"/>
      <x:c r="D89" s="81"/>
      <x:c r="E89" s="81"/>
      <x:c r="F89" s="81"/>
      <x:c r="G89" s="144"/>
      <x:c r="H89" s="144"/>
      <x:c r="I89" s="144"/>
      <x:c r="J89" s="144"/>
      <x:c r="K89" s="81"/>
      <x:c r="L89" s="155" t="str">
        <x:f>IF(A89="","",IF(J89&lt;&gt;"",IF(K89="","CLOSE EVIDENCE MISSING","Closed"),IF(OR(F89="",I89=""),"OWNER/DATE MISSING","Open")))</x:f>
      </x:c>
      <x:c r="M89" s="155" t="str">
        <x:f>IF(OR(A89="",G89="",'01 Setup'!$B$8=""),"",MAX(0,IF(J89&lt;&gt;"",J89,'01 Setup'!$B$8)-G89))</x:f>
      </x:c>
      <x:c r="N89" s="155" t="str">
        <x:f>IF(OR(A89="",I89="",'01 Setup'!$B$8="",J89&lt;&gt;""),"",MAX(0,'01 Setup'!$B$8-I89))</x:f>
      </x:c>
    </x:row>
    <x:row r="90" ht="42" customHeight="1">
      <x:c r="A90" s="81"/>
      <x:c r="B90" s="81"/>
      <x:c r="C90" s="81"/>
      <x:c r="D90" s="81"/>
      <x:c r="E90" s="81"/>
      <x:c r="F90" s="81"/>
      <x:c r="G90" s="144"/>
      <x:c r="H90" s="144"/>
      <x:c r="I90" s="144"/>
      <x:c r="J90" s="144"/>
      <x:c r="K90" s="81"/>
      <x:c r="L90" s="155" t="str">
        <x:f>IF(A90="","",IF(J90&lt;&gt;"",IF(K90="","CLOSE EVIDENCE MISSING","Closed"),IF(OR(F90="",I90=""),"OWNER/DATE MISSING","Open")))</x:f>
      </x:c>
      <x:c r="M90" s="155" t="str">
        <x:f>IF(OR(A90="",G90="",'01 Setup'!$B$8=""),"",MAX(0,IF(J90&lt;&gt;"",J90,'01 Setup'!$B$8)-G90))</x:f>
      </x:c>
      <x:c r="N90" s="155" t="str">
        <x:f>IF(OR(A90="",I90="",'01 Setup'!$B$8="",J90&lt;&gt;""),"",MAX(0,'01 Setup'!$B$8-I90))</x:f>
      </x:c>
    </x:row>
    <x:row r="91" ht="42" customHeight="1">
      <x:c r="A91" s="81"/>
      <x:c r="B91" s="81"/>
      <x:c r="C91" s="81"/>
      <x:c r="D91" s="81"/>
      <x:c r="E91" s="81"/>
      <x:c r="F91" s="81"/>
      <x:c r="G91" s="144"/>
      <x:c r="H91" s="144"/>
      <x:c r="I91" s="144"/>
      <x:c r="J91" s="144"/>
      <x:c r="K91" s="81"/>
      <x:c r="L91" s="155" t="str">
        <x:f>IF(A91="","",IF(J91&lt;&gt;"",IF(K91="","CLOSE EVIDENCE MISSING","Closed"),IF(OR(F91="",I91=""),"OWNER/DATE MISSING","Open")))</x:f>
      </x:c>
      <x:c r="M91" s="155" t="str">
        <x:f>IF(OR(A91="",G91="",'01 Setup'!$B$8=""),"",MAX(0,IF(J91&lt;&gt;"",J91,'01 Setup'!$B$8)-G91))</x:f>
      </x:c>
      <x:c r="N91" s="155" t="str">
        <x:f>IF(OR(A91="",I91="",'01 Setup'!$B$8="",J91&lt;&gt;""),"",MAX(0,'01 Setup'!$B$8-I91))</x:f>
      </x:c>
    </x:row>
    <x:row r="92" ht="42" customHeight="1">
      <x:c r="A92" s="81"/>
      <x:c r="B92" s="81"/>
      <x:c r="C92" s="81"/>
      <x:c r="D92" s="81"/>
      <x:c r="E92" s="81"/>
      <x:c r="F92" s="81"/>
      <x:c r="G92" s="144"/>
      <x:c r="H92" s="144"/>
      <x:c r="I92" s="144"/>
      <x:c r="J92" s="144"/>
      <x:c r="K92" s="81"/>
      <x:c r="L92" s="155" t="str">
        <x:f>IF(A92="","",IF(J92&lt;&gt;"",IF(K92="","CLOSE EVIDENCE MISSING","Closed"),IF(OR(F92="",I92=""),"OWNER/DATE MISSING","Open")))</x:f>
      </x:c>
      <x:c r="M92" s="155" t="str">
        <x:f>IF(OR(A92="",G92="",'01 Setup'!$B$8=""),"",MAX(0,IF(J92&lt;&gt;"",J92,'01 Setup'!$B$8)-G92))</x:f>
      </x:c>
      <x:c r="N92" s="155" t="str">
        <x:f>IF(OR(A92="",I92="",'01 Setup'!$B$8="",J92&lt;&gt;""),"",MAX(0,'01 Setup'!$B$8-I92))</x:f>
      </x:c>
    </x:row>
    <x:row r="93" ht="42" customHeight="1">
      <x:c r="A93" s="81"/>
      <x:c r="B93" s="81"/>
      <x:c r="C93" s="81"/>
      <x:c r="D93" s="81"/>
      <x:c r="E93" s="81"/>
      <x:c r="F93" s="81"/>
      <x:c r="G93" s="144"/>
      <x:c r="H93" s="144"/>
      <x:c r="I93" s="144"/>
      <x:c r="J93" s="144"/>
      <x:c r="K93" s="81"/>
      <x:c r="L93" s="155" t="str">
        <x:f>IF(A93="","",IF(J93&lt;&gt;"",IF(K93="","CLOSE EVIDENCE MISSING","Closed"),IF(OR(F93="",I93=""),"OWNER/DATE MISSING","Open")))</x:f>
      </x:c>
      <x:c r="M93" s="155" t="str">
        <x:f>IF(OR(A93="",G93="",'01 Setup'!$B$8=""),"",MAX(0,IF(J93&lt;&gt;"",J93,'01 Setup'!$B$8)-G93))</x:f>
      </x:c>
      <x:c r="N93" s="155" t="str">
        <x:f>IF(OR(A93="",I93="",'01 Setup'!$B$8="",J93&lt;&gt;""),"",MAX(0,'01 Setup'!$B$8-I93))</x:f>
      </x:c>
    </x:row>
    <x:row r="94" ht="42" customHeight="1">
      <x:c r="A94" s="81"/>
      <x:c r="B94" s="81"/>
      <x:c r="C94" s="81"/>
      <x:c r="D94" s="81"/>
      <x:c r="E94" s="81"/>
      <x:c r="F94" s="81"/>
      <x:c r="G94" s="144"/>
      <x:c r="H94" s="144"/>
      <x:c r="I94" s="144"/>
      <x:c r="J94" s="144"/>
      <x:c r="K94" s="81"/>
      <x:c r="L94" s="155" t="str">
        <x:f>IF(A94="","",IF(J94&lt;&gt;"",IF(K94="","CLOSE EVIDENCE MISSING","Closed"),IF(OR(F94="",I94=""),"OWNER/DATE MISSING","Open")))</x:f>
      </x:c>
      <x:c r="M94" s="155" t="str">
        <x:f>IF(OR(A94="",G94="",'01 Setup'!$B$8=""),"",MAX(0,IF(J94&lt;&gt;"",J94,'01 Setup'!$B$8)-G94))</x:f>
      </x:c>
      <x:c r="N94" s="155" t="str">
        <x:f>IF(OR(A94="",I94="",'01 Setup'!$B$8="",J94&lt;&gt;""),"",MAX(0,'01 Setup'!$B$8-I94))</x:f>
      </x:c>
    </x:row>
    <x:row r="95" ht="42" customHeight="1">
      <x:c r="A95" s="81"/>
      <x:c r="B95" s="81"/>
      <x:c r="C95" s="81"/>
      <x:c r="D95" s="81"/>
      <x:c r="E95" s="81"/>
      <x:c r="F95" s="81"/>
      <x:c r="G95" s="144"/>
      <x:c r="H95" s="144"/>
      <x:c r="I95" s="144"/>
      <x:c r="J95" s="144"/>
      <x:c r="K95" s="81"/>
      <x:c r="L95" s="155" t="str">
        <x:f>IF(A95="","",IF(J95&lt;&gt;"",IF(K95="","CLOSE EVIDENCE MISSING","Closed"),IF(OR(F95="",I95=""),"OWNER/DATE MISSING","Open")))</x:f>
      </x:c>
      <x:c r="M95" s="155" t="str">
        <x:f>IF(OR(A95="",G95="",'01 Setup'!$B$8=""),"",MAX(0,IF(J95&lt;&gt;"",J95,'01 Setup'!$B$8)-G95))</x:f>
      </x:c>
      <x:c r="N95" s="155" t="str">
        <x:f>IF(OR(A95="",I95="",'01 Setup'!$B$8="",J95&lt;&gt;""),"",MAX(0,'01 Setup'!$B$8-I95))</x:f>
      </x:c>
    </x:row>
    <x:row r="96" ht="42" customHeight="1">
      <x:c r="A96" s="81"/>
      <x:c r="B96" s="81"/>
      <x:c r="C96" s="81"/>
      <x:c r="D96" s="81"/>
      <x:c r="E96" s="81"/>
      <x:c r="F96" s="81"/>
      <x:c r="G96" s="144"/>
      <x:c r="H96" s="144"/>
      <x:c r="I96" s="144"/>
      <x:c r="J96" s="144"/>
      <x:c r="K96" s="81"/>
      <x:c r="L96" s="155" t="str">
        <x:f>IF(A96="","",IF(J96&lt;&gt;"",IF(K96="","CLOSE EVIDENCE MISSING","Closed"),IF(OR(F96="",I96=""),"OWNER/DATE MISSING","Open")))</x:f>
      </x:c>
      <x:c r="M96" s="155" t="str">
        <x:f>IF(OR(A96="",G96="",'01 Setup'!$B$8=""),"",MAX(0,IF(J96&lt;&gt;"",J96,'01 Setup'!$B$8)-G96))</x:f>
      </x:c>
      <x:c r="N96" s="155" t="str">
        <x:f>IF(OR(A96="",I96="",'01 Setup'!$B$8="",J96&lt;&gt;""),"",MAX(0,'01 Setup'!$B$8-I96))</x:f>
      </x:c>
    </x:row>
    <x:row r="97" ht="42" customHeight="1">
      <x:c r="A97" s="81"/>
      <x:c r="B97" s="81"/>
      <x:c r="C97" s="81"/>
      <x:c r="D97" s="81"/>
      <x:c r="E97" s="81"/>
      <x:c r="F97" s="81"/>
      <x:c r="G97" s="144"/>
      <x:c r="H97" s="144"/>
      <x:c r="I97" s="144"/>
      <x:c r="J97" s="144"/>
      <x:c r="K97" s="81"/>
      <x:c r="L97" s="155" t="str">
        <x:f>IF(A97="","",IF(J97&lt;&gt;"",IF(K97="","CLOSE EVIDENCE MISSING","Closed"),IF(OR(F97="",I97=""),"OWNER/DATE MISSING","Open")))</x:f>
      </x:c>
      <x:c r="M97" s="155" t="str">
        <x:f>IF(OR(A97="",G97="",'01 Setup'!$B$8=""),"",MAX(0,IF(J97&lt;&gt;"",J97,'01 Setup'!$B$8)-G97))</x:f>
      </x:c>
      <x:c r="N97" s="155" t="str">
        <x:f>IF(OR(A97="",I97="",'01 Setup'!$B$8="",J97&lt;&gt;""),"",MAX(0,'01 Setup'!$B$8-I97))</x:f>
      </x:c>
    </x:row>
    <x:row r="98" ht="42" customHeight="1">
      <x:c r="A98" s="81"/>
      <x:c r="B98" s="81"/>
      <x:c r="C98" s="81"/>
      <x:c r="D98" s="81"/>
      <x:c r="E98" s="81"/>
      <x:c r="F98" s="81"/>
      <x:c r="G98" s="144"/>
      <x:c r="H98" s="144"/>
      <x:c r="I98" s="144"/>
      <x:c r="J98" s="144"/>
      <x:c r="K98" s="81"/>
      <x:c r="L98" s="155" t="str">
        <x:f>IF(A98="","",IF(J98&lt;&gt;"",IF(K98="","CLOSE EVIDENCE MISSING","Closed"),IF(OR(F98="",I98=""),"OWNER/DATE MISSING","Open")))</x:f>
      </x:c>
      <x:c r="M98" s="155" t="str">
        <x:f>IF(OR(A98="",G98="",'01 Setup'!$B$8=""),"",MAX(0,IF(J98&lt;&gt;"",J98,'01 Setup'!$B$8)-G98))</x:f>
      </x:c>
      <x:c r="N98" s="155" t="str">
        <x:f>IF(OR(A98="",I98="",'01 Setup'!$B$8="",J98&lt;&gt;""),"",MAX(0,'01 Setup'!$B$8-I98))</x:f>
      </x:c>
    </x:row>
    <x:row r="99" ht="42" customHeight="1">
      <x:c r="A99" s="81"/>
      <x:c r="B99" s="81"/>
      <x:c r="C99" s="81"/>
      <x:c r="D99" s="81"/>
      <x:c r="E99" s="81"/>
      <x:c r="F99" s="81"/>
      <x:c r="G99" s="144"/>
      <x:c r="H99" s="144"/>
      <x:c r="I99" s="144"/>
      <x:c r="J99" s="144"/>
      <x:c r="K99" s="81"/>
      <x:c r="L99" s="155" t="str">
        <x:f>IF(A99="","",IF(J99&lt;&gt;"",IF(K99="","CLOSE EVIDENCE MISSING","Closed"),IF(OR(F99="",I99=""),"OWNER/DATE MISSING","Open")))</x:f>
      </x:c>
      <x:c r="M99" s="155" t="str">
        <x:f>IF(OR(A99="",G99="",'01 Setup'!$B$8=""),"",MAX(0,IF(J99&lt;&gt;"",J99,'01 Setup'!$B$8)-G99))</x:f>
      </x:c>
      <x:c r="N99" s="155" t="str">
        <x:f>IF(OR(A99="",I99="",'01 Setup'!$B$8="",J99&lt;&gt;""),"",MAX(0,'01 Setup'!$B$8-I99))</x:f>
      </x:c>
    </x:row>
    <x:row r="100" ht="42" customHeight="1">
      <x:c r="A100" s="81"/>
      <x:c r="B100" s="81"/>
      <x:c r="C100" s="81"/>
      <x:c r="D100" s="81"/>
      <x:c r="E100" s="81"/>
      <x:c r="F100" s="81"/>
      <x:c r="G100" s="144"/>
      <x:c r="H100" s="144"/>
      <x:c r="I100" s="144"/>
      <x:c r="J100" s="144"/>
      <x:c r="K100" s="81"/>
      <x:c r="L100" s="155" t="str">
        <x:f>IF(A100="","",IF(J100&lt;&gt;"",IF(K100="","CLOSE EVIDENCE MISSING","Closed"),IF(OR(F100="",I100=""),"OWNER/DATE MISSING","Open")))</x:f>
      </x:c>
      <x:c r="M100" s="155" t="str">
        <x:f>IF(OR(A100="",G100="",'01 Setup'!$B$8=""),"",MAX(0,IF(J100&lt;&gt;"",J100,'01 Setup'!$B$8)-G100))</x:f>
      </x:c>
      <x:c r="N100" s="155" t="str">
        <x:f>IF(OR(A100="",I100="",'01 Setup'!$B$8="",J100&lt;&gt;""),"",MAX(0,'01 Setup'!$B$8-I100))</x:f>
      </x:c>
    </x:row>
    <x:row r="101" ht="42" customHeight="1">
      <x:c r="A101" s="81"/>
      <x:c r="B101" s="81"/>
      <x:c r="C101" s="81"/>
      <x:c r="D101" s="81"/>
      <x:c r="E101" s="81"/>
      <x:c r="F101" s="81"/>
      <x:c r="G101" s="144"/>
      <x:c r="H101" s="144"/>
      <x:c r="I101" s="144"/>
      <x:c r="J101" s="144"/>
      <x:c r="K101" s="81"/>
      <x:c r="L101" s="155" t="str">
        <x:f>IF(A101="","",IF(J101&lt;&gt;"",IF(K101="","CLOSE EVIDENCE MISSING","Closed"),IF(OR(F101="",I101=""),"OWNER/DATE MISSING","Open")))</x:f>
      </x:c>
      <x:c r="M101" s="155" t="str">
        <x:f>IF(OR(A101="",G101="",'01 Setup'!$B$8=""),"",MAX(0,IF(J101&lt;&gt;"",J101,'01 Setup'!$B$8)-G101))</x:f>
      </x:c>
      <x:c r="N101" s="155" t="str">
        <x:f>IF(OR(A101="",I101="",'01 Setup'!$B$8="",J101&lt;&gt;""),"",MAX(0,'01 Setup'!$B$8-I101))</x:f>
      </x:c>
    </x:row>
    <x:row r="102" ht="42" customHeight="1">
      <x:c r="A102" s="81"/>
      <x:c r="B102" s="81"/>
      <x:c r="C102" s="81"/>
      <x:c r="D102" s="81"/>
      <x:c r="E102" s="81"/>
      <x:c r="F102" s="81"/>
      <x:c r="G102" s="144"/>
      <x:c r="H102" s="144"/>
      <x:c r="I102" s="144"/>
      <x:c r="J102" s="144"/>
      <x:c r="K102" s="81"/>
      <x:c r="L102" s="155" t="str">
        <x:f>IF(A102="","",IF(J102&lt;&gt;"",IF(K102="","CLOSE EVIDENCE MISSING","Closed"),IF(OR(F102="",I102=""),"OWNER/DATE MISSING","Open")))</x:f>
      </x:c>
      <x:c r="M102" s="155" t="str">
        <x:f>IF(OR(A102="",G102="",'01 Setup'!$B$8=""),"",MAX(0,IF(J102&lt;&gt;"",J102,'01 Setup'!$B$8)-G102))</x:f>
      </x:c>
      <x:c r="N102" s="155" t="str">
        <x:f>IF(OR(A102="",I102="",'01 Setup'!$B$8="",J102&lt;&gt;""),"",MAX(0,'01 Setup'!$B$8-I102))</x:f>
      </x:c>
    </x:row>
    <x:row r="103" ht="42" customHeight="1">
      <x:c r="A103" s="81"/>
      <x:c r="B103" s="81"/>
      <x:c r="C103" s="81"/>
      <x:c r="D103" s="81"/>
      <x:c r="E103" s="81"/>
      <x:c r="F103" s="81"/>
      <x:c r="G103" s="144"/>
      <x:c r="H103" s="144"/>
      <x:c r="I103" s="144"/>
      <x:c r="J103" s="144"/>
      <x:c r="K103" s="81"/>
      <x:c r="L103" s="155" t="str">
        <x:f>IF(A103="","",IF(J103&lt;&gt;"",IF(K103="","CLOSE EVIDENCE MISSING","Closed"),IF(OR(F103="",I103=""),"OWNER/DATE MISSING","Open")))</x:f>
      </x:c>
      <x:c r="M103" s="155" t="str">
        <x:f>IF(OR(A103="",G103="",'01 Setup'!$B$8=""),"",MAX(0,IF(J103&lt;&gt;"",J103,'01 Setup'!$B$8)-G103))</x:f>
      </x:c>
      <x:c r="N103" s="155" t="str">
        <x:f>IF(OR(A103="",I103="",'01 Setup'!$B$8="",J103&lt;&gt;""),"",MAX(0,'01 Setup'!$B$8-I103))</x:f>
      </x:c>
    </x:row>
    <x:row r="104" ht="42" customHeight="1">
      <x:c r="A104" s="81"/>
      <x:c r="B104" s="81"/>
      <x:c r="C104" s="81"/>
      <x:c r="D104" s="81"/>
      <x:c r="E104" s="81"/>
      <x:c r="F104" s="81"/>
      <x:c r="G104" s="144"/>
      <x:c r="H104" s="144"/>
      <x:c r="I104" s="144"/>
      <x:c r="J104" s="144"/>
      <x:c r="K104" s="81"/>
      <x:c r="L104" s="155" t="str">
        <x:f>IF(A104="","",IF(J104&lt;&gt;"",IF(K104="","CLOSE EVIDENCE MISSING","Closed"),IF(OR(F104="",I104=""),"OWNER/DATE MISSING","Open")))</x:f>
      </x:c>
      <x:c r="M104" s="155" t="str">
        <x:f>IF(OR(A104="",G104="",'01 Setup'!$B$8=""),"",MAX(0,IF(J104&lt;&gt;"",J104,'01 Setup'!$B$8)-G104))</x:f>
      </x:c>
      <x:c r="N104" s="155" t="str">
        <x:f>IF(OR(A104="",I104="",'01 Setup'!$B$8="",J104&lt;&gt;""),"",MAX(0,'01 Setup'!$B$8-I104))</x:f>
      </x:c>
    </x:row>
    <x:row r="105" ht="42" customHeight="1">
      <x:c r="A105" s="81"/>
      <x:c r="B105" s="81"/>
      <x:c r="C105" s="81"/>
      <x:c r="D105" s="81"/>
      <x:c r="E105" s="81"/>
      <x:c r="F105" s="81"/>
      <x:c r="G105" s="144"/>
      <x:c r="H105" s="144"/>
      <x:c r="I105" s="144"/>
      <x:c r="J105" s="144"/>
      <x:c r="K105" s="81"/>
      <x:c r="L105" s="155" t="str">
        <x:f>IF(A105="","",IF(J105&lt;&gt;"",IF(K105="","CLOSE EVIDENCE MISSING","Closed"),IF(OR(F105="",I105=""),"OWNER/DATE MISSING","Open")))</x:f>
      </x:c>
      <x:c r="M105" s="155" t="str">
        <x:f>IF(OR(A105="",G105="",'01 Setup'!$B$8=""),"",MAX(0,IF(J105&lt;&gt;"",J105,'01 Setup'!$B$8)-G105))</x:f>
      </x:c>
      <x:c r="N105" s="155" t="str">
        <x:f>IF(OR(A105="",I105="",'01 Setup'!$B$8="",J105&lt;&gt;""),"",MAX(0,'01 Setup'!$B$8-I105))</x:f>
      </x:c>
    </x:row>
    <x:row r="106" ht="42" customHeight="1">
      <x:c r="A106" s="81"/>
      <x:c r="B106" s="81"/>
      <x:c r="C106" s="81"/>
      <x:c r="D106" s="81"/>
      <x:c r="E106" s="81"/>
      <x:c r="F106" s="81"/>
      <x:c r="G106" s="144"/>
      <x:c r="H106" s="144"/>
      <x:c r="I106" s="144"/>
      <x:c r="J106" s="144"/>
      <x:c r="K106" s="81"/>
      <x:c r="L106" s="155" t="str">
        <x:f>IF(A106="","",IF(J106&lt;&gt;"",IF(K106="","CLOSE EVIDENCE MISSING","Closed"),IF(OR(F106="",I106=""),"OWNER/DATE MISSING","Open")))</x:f>
      </x:c>
      <x:c r="M106" s="155" t="str">
        <x:f>IF(OR(A106="",G106="",'01 Setup'!$B$8=""),"",MAX(0,IF(J106&lt;&gt;"",J106,'01 Setup'!$B$8)-G106))</x:f>
      </x:c>
      <x:c r="N106" s="155" t="str">
        <x:f>IF(OR(A106="",I106="",'01 Setup'!$B$8="",J106&lt;&gt;""),"",MAX(0,'01 Setup'!$B$8-I106))</x:f>
      </x:c>
    </x:row>
    <x:row r="107" ht="42" customHeight="1">
      <x:c r="A107" s="81"/>
      <x:c r="B107" s="81"/>
      <x:c r="C107" s="81"/>
      <x:c r="D107" s="81"/>
      <x:c r="E107" s="81"/>
      <x:c r="F107" s="81"/>
      <x:c r="G107" s="144"/>
      <x:c r="H107" s="144"/>
      <x:c r="I107" s="144"/>
      <x:c r="J107" s="144"/>
      <x:c r="K107" s="81"/>
      <x:c r="L107" s="155" t="str">
        <x:f>IF(A107="","",IF(J107&lt;&gt;"",IF(K107="","CLOSE EVIDENCE MISSING","Closed"),IF(OR(F107="",I107=""),"OWNER/DATE MISSING","Open")))</x:f>
      </x:c>
      <x:c r="M107" s="155" t="str">
        <x:f>IF(OR(A107="",G107="",'01 Setup'!$B$8=""),"",MAX(0,IF(J107&lt;&gt;"",J107,'01 Setup'!$B$8)-G107))</x:f>
      </x:c>
      <x:c r="N107" s="155" t="str">
        <x:f>IF(OR(A107="",I107="",'01 Setup'!$B$8="",J107&lt;&gt;""),"",MAX(0,'01 Setup'!$B$8-I107))</x:f>
      </x:c>
    </x:row>
    <x:row r="108" ht="42" customHeight="1">
      <x:c r="A108" s="81"/>
      <x:c r="B108" s="81"/>
      <x:c r="C108" s="81"/>
      <x:c r="D108" s="81"/>
      <x:c r="E108" s="81"/>
      <x:c r="F108" s="81"/>
      <x:c r="G108" s="144"/>
      <x:c r="H108" s="144"/>
      <x:c r="I108" s="144"/>
      <x:c r="J108" s="144"/>
      <x:c r="K108" s="81"/>
      <x:c r="L108" s="155" t="str">
        <x:f>IF(A108="","",IF(J108&lt;&gt;"",IF(K108="","CLOSE EVIDENCE MISSING","Closed"),IF(OR(F108="",I108=""),"OWNER/DATE MISSING","Open")))</x:f>
      </x:c>
      <x:c r="M108" s="155" t="str">
        <x:f>IF(OR(A108="",G108="",'01 Setup'!$B$8=""),"",MAX(0,IF(J108&lt;&gt;"",J108,'01 Setup'!$B$8)-G108))</x:f>
      </x:c>
      <x:c r="N108" s="155" t="str">
        <x:f>IF(OR(A108="",I108="",'01 Setup'!$B$8="",J108&lt;&gt;""),"",MAX(0,'01 Setup'!$B$8-I108))</x:f>
      </x:c>
    </x:row>
    <x:row r="109" ht="42" customHeight="1">
      <x:c r="A109" s="81"/>
      <x:c r="B109" s="81"/>
      <x:c r="C109" s="81"/>
      <x:c r="D109" s="81"/>
      <x:c r="E109" s="81"/>
      <x:c r="F109" s="81"/>
      <x:c r="G109" s="144"/>
      <x:c r="H109" s="144"/>
      <x:c r="I109" s="144"/>
      <x:c r="J109" s="144"/>
      <x:c r="K109" s="81"/>
      <x:c r="L109" s="155" t="str">
        <x:f>IF(A109="","",IF(J109&lt;&gt;"",IF(K109="","CLOSE EVIDENCE MISSING","Closed"),IF(OR(F109="",I109=""),"OWNER/DATE MISSING","Open")))</x:f>
      </x:c>
      <x:c r="M109" s="155" t="str">
        <x:f>IF(OR(A109="",G109="",'01 Setup'!$B$8=""),"",MAX(0,IF(J109&lt;&gt;"",J109,'01 Setup'!$B$8)-G109))</x:f>
      </x:c>
      <x:c r="N109" s="155" t="str">
        <x:f>IF(OR(A109="",I109="",'01 Setup'!$B$8="",J109&lt;&gt;""),"",MAX(0,'01 Setup'!$B$8-I109))</x:f>
      </x:c>
    </x:row>
    <x:row r="110" ht="21" customHeight="1">
      <x:c r="A110" s="15"/>
      <x:c r="B110" s="15"/>
      <x:c r="C110" s="15"/>
      <x:c r="D110" s="15"/>
      <x:c r="E110" s="15"/>
      <x:c r="F110" s="15"/>
      <x:c r="G110" s="15"/>
      <x:c r="H110" s="15"/>
      <x:c r="I110" s="15"/>
      <x:c r="J110" s="15"/>
      <x:c r="K110" s="15"/>
      <x:c r="L110" s="15"/>
      <x:c r="M110" s="15"/>
      <x:c r="N110" s="15"/>
    </x:row>
    <x:row r="111" ht="21" customHeight="1">
      <x:c r="A111" s="15"/>
      <x:c r="B111" s="15"/>
      <x:c r="C111" s="15"/>
      <x:c r="D111" s="15"/>
      <x:c r="E111" s="15"/>
      <x:c r="F111" s="15"/>
      <x:c r="G111" s="15"/>
      <x:c r="H111" s="15"/>
      <x:c r="I111" s="15"/>
      <x:c r="J111" s="15"/>
      <x:c r="K111" s="15"/>
      <x:c r="L111" s="15"/>
      <x:c r="M111" s="15"/>
      <x:c r="N111" s="15"/>
    </x:row>
    <x:row r="112" ht="21" customHeight="1">
      <x:c r="A112" s="15"/>
      <x:c r="B112" s="15"/>
      <x:c r="C112" s="15"/>
      <x:c r="D112" s="15"/>
      <x:c r="E112" s="15"/>
      <x:c r="F112" s="15"/>
      <x:c r="G112" s="15"/>
      <x:c r="H112" s="15"/>
      <x:c r="I112" s="15"/>
      <x:c r="J112" s="15"/>
      <x:c r="K112" s="15"/>
      <x:c r="L112" s="15"/>
      <x:c r="M112" s="15"/>
      <x:c r="N112" s="15"/>
    </x:row>
    <x:row r="113" ht="21" customHeight="1">
      <x:c r="A113" s="15"/>
      <x:c r="B113" s="15"/>
      <x:c r="C113" s="15"/>
      <x:c r="D113" s="15"/>
      <x:c r="E113" s="15"/>
      <x:c r="F113" s="15"/>
      <x:c r="G113" s="15"/>
      <x:c r="H113" s="15"/>
      <x:c r="I113" s="15"/>
      <x:c r="J113" s="15"/>
      <x:c r="K113" s="15"/>
      <x:c r="L113" s="15"/>
      <x:c r="M113" s="15"/>
      <x:c r="N113" s="15"/>
    </x:row>
  </x:sheetData>
  <x:mergeCells>
    <x:mergeCell ref="A1:N3"/>
    <x:mergeCell ref="A4:N4"/>
    <x:mergeCell ref="A5:G5"/>
    <x:mergeCell ref="H5:N5"/>
    <x:mergeCell ref="A6:N6"/>
    <x:mergeCell ref="A7:N7"/>
  </x:mergeCells>
  <x:conditionalFormatting sqref="A10:N109">
    <x:cfRule type="expression" dxfId="7" priority="1">
      <x:formula>AND($A10&lt;&gt;"",OR($D10="Critical",$N10&gt;0,$L10="OWNER/DATE MISSING",$L10="CLOSE EVIDENCE MISSING"))</x:formula>
    </x:cfRule>
  </x:conditionalFormatting>
  <x:dataValidations count="5">
    <x:dataValidation type="list" errorStyle="stop" allowBlank="1" showErrorMessage="1" errorTitle="Choose a listed value" error="Use the drop-down list or leave the entry blank." sqref="D10:D109">
      <x:formula1>"Critical,High,Medium,Low"</x:formula1>
    </x:dataValidation>
    <x:dataValidation type="date" errorStyle="stop" operator="between" allowBlank="1" showErrorMessage="1" errorTitle="Enter a real date" error="Enter a date such as 12 Mar 2027, or leave this field blank." sqref="G10:G109">
      <x:formula1>1</x:formula1>
      <x:formula2>146097</x:formula2>
    </x:dataValidation>
    <x:dataValidation type="date" errorStyle="stop" operator="between" allowBlank="1" showErrorMessage="1" errorTitle="Enter a real date" error="Enter a date such as 12 Mar 2027, or leave this field blank." sqref="H10:H109">
      <x:formula1>1</x:formula1>
      <x:formula2>146097</x:formula2>
    </x:dataValidation>
    <x:dataValidation type="date" errorStyle="stop" operator="between" allowBlank="1" showErrorMessage="1" errorTitle="Enter a real date" error="Enter a date such as 12 Mar 2027, or leave this field blank." sqref="I10:I109">
      <x:formula1>1</x:formula1>
      <x:formula2>146097</x:formula2>
    </x:dataValidation>
    <x:dataValidation type="date" errorStyle="stop" operator="between" allowBlank="1" showErrorMessage="1" errorTitle="Enter a real date" error="Enter a date such as 12 Mar 2027, or leave this field blank." sqref="J10:J109">
      <x:formula1>1</x:formula1>
      <x:formula2>146097</x:formula2>
    </x:dataValidation>
  </x:dataValidations>
  <x:pageMargins left="0.7" right="0.7" top="0.75" bottom="0.75" header="0.3" footer="0.3"/>
  <x:tableParts count="1">
    <x:tablePart xmlns:r="http://schemas.openxmlformats.org/officeDocument/2006/relationships" r:id="R9dc6c7c1c8824d52"/>
  </x:tableParts>
</x:worksheet>
</file>

<file path=xl/worksheets/sheet48.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 min="13" max="13" width="24" hidden="0" customWidth="1"/>
    <x:col min="14" max="14" width="24" hidden="0" customWidth="1"/>
    <x:col min="15" max="15" width="24" hidden="0" customWidth="1"/>
    <x:col min="16" max="16" width="24" hidden="0" customWidth="1"/>
    <x:col min="17" max="17" width="24" hidden="0" customWidth="1"/>
    <x:col min="18" max="18" width="24" hidden="0" customWidth="1"/>
    <x:col min="19" max="19" width="24" hidden="0" customWidth="1"/>
  </x:cols>
  <x:sheetData>
    <x:row r="1" ht="21" customHeight="1">
      <x:c r="A1" s="21" t="str">
        <x:v>C4 | Project risk log</x:v>
      </x:c>
      <x:c r="B1" s="21"/>
      <x:c r="C1" s="21"/>
      <x:c r="D1" s="21"/>
      <x:c r="E1" s="21"/>
      <x:c r="F1" s="21"/>
      <x:c r="G1" s="21"/>
      <x:c r="H1" s="21"/>
      <x:c r="I1" s="21"/>
      <x:c r="J1" s="21"/>
      <x:c r="K1" s="21"/>
      <x:c r="L1" s="21"/>
      <x:c r="M1" s="21"/>
      <x:c r="N1" s="21"/>
      <x:c r="O1" s="21"/>
      <x:c r="P1" s="21"/>
      <x:c r="Q1" s="21"/>
      <x:c r="R1" s="21"/>
      <x:c r="S1" s="21"/>
    </x:row>
    <x:row r="2" ht="21" customHeight="1">
      <x:c r="A2" s="21"/>
      <x:c r="B2" s="21"/>
      <x:c r="C2" s="21"/>
      <x:c r="D2" s="21"/>
      <x:c r="E2" s="21"/>
      <x:c r="F2" s="21"/>
      <x:c r="G2" s="21"/>
      <x:c r="H2" s="21"/>
      <x:c r="I2" s="21"/>
      <x:c r="J2" s="21"/>
      <x:c r="K2" s="21"/>
      <x:c r="L2" s="21"/>
      <x:c r="M2" s="21"/>
      <x:c r="N2" s="21"/>
      <x:c r="O2" s="21"/>
      <x:c r="P2" s="21"/>
      <x:c r="Q2" s="21"/>
      <x:c r="R2" s="21"/>
      <x:c r="S2" s="21"/>
    </x:row>
    <x:row r="3" ht="21" customHeight="1">
      <x:c r="A3" s="21"/>
      <x:c r="B3" s="21"/>
      <x:c r="C3" s="21"/>
      <x:c r="D3" s="21"/>
      <x:c r="E3" s="21"/>
      <x:c r="F3" s="21"/>
      <x:c r="G3" s="21"/>
      <x:c r="H3" s="21"/>
      <x:c r="I3" s="21"/>
      <x:c r="J3" s="21"/>
      <x:c r="K3" s="21"/>
      <x:c r="L3" s="21"/>
      <x:c r="M3" s="21"/>
      <x:c r="N3" s="21"/>
      <x:c r="O3" s="21"/>
      <x:c r="P3" s="21"/>
      <x:c r="Q3" s="21"/>
      <x:c r="R3" s="21"/>
      <x:c r="S3" s="21"/>
    </x:row>
    <x:row r="4" ht="30" customHeight="1">
      <x:c r="A4" s="28" t="str">
        <x:v>Maintain a current view of uncertainty, controls, ownership and residual exposure.</x:v>
      </x:c>
      <x:c r="B4" s="28"/>
      <x:c r="C4" s="28"/>
      <x:c r="D4" s="28"/>
      <x:c r="E4" s="28"/>
      <x:c r="F4" s="28"/>
      <x:c r="G4" s="28"/>
      <x:c r="H4" s="28"/>
      <x:c r="I4" s="28"/>
      <x:c r="J4" s="28"/>
      <x:c r="K4" s="28"/>
      <x:c r="L4" s="28"/>
      <x:c r="M4" s="28"/>
      <x:c r="N4" s="28"/>
      <x:c r="O4" s="28"/>
      <x:c r="P4" s="28"/>
      <x:c r="Q4" s="28"/>
      <x:c r="R4" s="28"/>
      <x:c r="S4" s="28"/>
    </x:row>
    <x:row r="5" ht="21" customHeight="1">
      <x:c r="A5" s="35" t="str">
        <x:v>03 | PROJECT IMPLEMENTATION</x:v>
      </x:c>
      <x:c r="B5" s="35"/>
      <x:c r="C5" s="35"/>
      <x:c r="D5" s="35"/>
      <x:c r="E5" s="35"/>
      <x:c r="F5" s="35"/>
      <x:c r="G5" s="35"/>
      <x:c r="H5" s="35"/>
      <x:c r="I5" s="35"/>
      <x:c r="J5" s="41" t="str">
        <x:f>IFERROR(HYPERLINK("#'04 Tool Index'!A1","OPEN TOOL INDEX"),"OPEN TOOL INDEX")</x:f>
        <x:v>OPEN TOOL INDEX</x:v>
      </x:c>
      <x:c r="K5" s="41"/>
      <x:c r="L5" s="41"/>
      <x:c r="M5" s="41"/>
      <x:c r="N5" s="41"/>
      <x:c r="O5" s="41"/>
      <x:c r="P5" s="41"/>
      <x:c r="Q5" s="41"/>
      <x:c r="R5" s="41"/>
      <x:c r="S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c r="M6" s="46"/>
      <x:c r="N6" s="46"/>
      <x:c r="O6" s="46"/>
      <x:c r="P6" s="46"/>
      <x:c r="Q6" s="46"/>
      <x:c r="R6" s="46"/>
      <x:c r="S6" s="46"/>
    </x:row>
    <x:row r="7" ht="26" customHeight="1">
      <x:c r="A7" s="52" t="str">
        <x:v>Adapted from S11, Risk Log; S03, slide 44 matrix.</x:v>
      </x:c>
      <x:c r="B7" s="52"/>
      <x:c r="C7" s="52"/>
      <x:c r="D7" s="52"/>
      <x:c r="E7" s="52"/>
      <x:c r="F7" s="52"/>
      <x:c r="G7" s="52"/>
      <x:c r="H7" s="52"/>
      <x:c r="I7" s="52"/>
      <x:c r="J7" s="52"/>
      <x:c r="K7" s="52"/>
      <x:c r="L7" s="52"/>
      <x:c r="M7" s="52"/>
      <x:c r="N7" s="52"/>
      <x:c r="O7" s="52"/>
      <x:c r="P7" s="52"/>
      <x:c r="Q7" s="52"/>
      <x:c r="R7" s="52"/>
      <x:c r="S7" s="52"/>
    </x:row>
    <x:row r="8" ht="21" customHeight="1">
      <x:c r="A8" s="15"/>
      <x:c r="B8" s="15"/>
      <x:c r="C8" s="15"/>
      <x:c r="D8" s="15"/>
      <x:c r="E8" s="15"/>
      <x:c r="F8" s="15"/>
      <x:c r="G8" s="15"/>
      <x:c r="H8" s="15"/>
      <x:c r="I8" s="15"/>
      <x:c r="J8" s="15"/>
      <x:c r="K8" s="15"/>
      <x:c r="L8" s="15"/>
      <x:c r="M8" s="15"/>
      <x:c r="N8" s="15"/>
      <x:c r="O8" s="15"/>
      <x:c r="P8" s="15"/>
      <x:c r="Q8" s="15"/>
      <x:c r="R8" s="15"/>
      <x:c r="S8" s="15"/>
    </x:row>
    <x:row r="9" ht="40" customHeight="1">
      <x:c r="A9" s="76" t="str">
        <x:v>Risk ID</x:v>
      </x:c>
      <x:c r="B9" s="76" t="str">
        <x:v>Cause - event - effect</x:v>
      </x:c>
      <x:c r="C9" s="76" t="str">
        <x:v>Impact if triggered</x:v>
      </x:c>
      <x:c r="D9" s="76" t="str">
        <x:v>Impact 1-5</x:v>
      </x:c>
      <x:c r="E9" s="76" t="str">
        <x:v>Likelihood 1-5</x:v>
      </x:c>
      <x:c r="F9" s="76" t="str">
        <x:v>Score</x:v>
      </x:c>
      <x:c r="G9" s="76" t="str">
        <x:v>Source matrix category</x:v>
      </x:c>
      <x:c r="H9" s="76" t="str">
        <x:v>Proximity</x:v>
      </x:c>
      <x:c r="I9" s="76" t="str">
        <x:v>Response</x:v>
      </x:c>
      <x:c r="J9" s="76" t="str">
        <x:v>Management actions</x:v>
      </x:c>
      <x:c r="K9" s="76" t="str">
        <x:v>Owner</x:v>
      </x:c>
      <x:c r="L9" s="76" t="str">
        <x:v>Raised date</x:v>
      </x:c>
      <x:c r="M9" s="76" t="str">
        <x:v>Last reviewed</x:v>
      </x:c>
      <x:c r="N9" s="76" t="str">
        <x:v>Review due</x:v>
      </x:c>
      <x:c r="O9" s="76" t="str">
        <x:v>Closed date</x:v>
      </x:c>
      <x:c r="P9" s="76" t="str">
        <x:v>Residual impact</x:v>
      </x:c>
      <x:c r="Q9" s="76" t="str">
        <x:v>Residual likelihood</x:v>
      </x:c>
      <x:c r="R9" s="76" t="str">
        <x:v>Residual category</x:v>
      </x:c>
      <x:c r="S9" s="76" t="str">
        <x:v>Control / closure evidence</x:v>
      </x:c>
    </x:row>
    <x:row r="10" ht="42" customHeight="1">
      <x:c r="A10" s="81"/>
      <x:c r="B10" s="81"/>
      <x:c r="C10" s="81"/>
      <x:c r="D10" s="81"/>
      <x:c r="E10" s="81"/>
      <x:c r="F10" s="155" t="str">
        <x:f>IF(OR(A10="",COUNT(D10:E10)&lt;&gt;2),"",IF(OR(D10&lt;1,D10&gt;5,E10&lt;1,E10&gt;5,MOD(D10,1)&lt;&gt;0,MOD(E10,1)&lt;&gt;0),"INVALID RATING",D10*E10))</x:f>
      </x:c>
      <x:c r="G10" s="155" t="str">
        <x:f>IF(A10="","",IF(F10="","UNRATED",IF(NOT(ISNUMBER(F10)),"CHECK RATING",IF(F10&lt;='06 Lists'!$B$5,"Low",IF(F10&lt;='06 Lists'!$B$6,"Moderate",IF(F10&lt;='06 Lists'!$B$7,"High","Extreme"))))))</x:f>
      </x:c>
      <x:c r="H10" s="81"/>
      <x:c r="I10" s="81"/>
      <x:c r="J10" s="81"/>
      <x:c r="K10" s="81"/>
      <x:c r="L10" s="144"/>
      <x:c r="M10" s="144"/>
      <x:c r="N10" s="144"/>
      <x:c r="O10" s="144"/>
      <x:c r="P10" s="81"/>
      <x:c r="Q10" s="81"/>
      <x:c r="R10" s="155" t="str">
        <x:f>IF(OR(A10="",COUNT(P10:Q10)&lt;&gt;2),"",IF(S10="","CONTROL EVIDENCE REQUIRED",IF(OR(P10&lt;1,P10&gt;5,Q10&lt;1,Q10&gt;5,MOD(P10,1)&lt;&gt;0,MOD(Q10,1)&lt;&gt;0),"INVALID RATING",IF(P10*Q10&lt;='06 Lists'!$B$5,"Low",IF(P10*Q10&lt;='06 Lists'!$B$6,"Moderate",IF(P10*Q10&lt;='06 Lists'!$B$7,"High","Extreme"))))))</x:f>
      </x:c>
      <x:c r="S10" s="81"/>
    </x:row>
    <x:row r="11" ht="42" customHeight="1">
      <x:c r="A11" s="81"/>
      <x:c r="B11" s="81"/>
      <x:c r="C11" s="81"/>
      <x:c r="D11" s="81"/>
      <x:c r="E11" s="81"/>
      <x:c r="F11" s="155" t="str">
        <x:f>IF(OR(A11="",COUNT(D11:E11)&lt;&gt;2),"",IF(OR(D11&lt;1,D11&gt;5,E11&lt;1,E11&gt;5,MOD(D11,1)&lt;&gt;0,MOD(E11,1)&lt;&gt;0),"INVALID RATING",D11*E11))</x:f>
      </x:c>
      <x:c r="G11" s="155" t="str">
        <x:f>IF(A11="","",IF(F11="","UNRATED",IF(NOT(ISNUMBER(F11)),"CHECK RATING",IF(F11&lt;='06 Lists'!$B$5,"Low",IF(F11&lt;='06 Lists'!$B$6,"Moderate",IF(F11&lt;='06 Lists'!$B$7,"High","Extreme"))))))</x:f>
      </x:c>
      <x:c r="H11" s="81"/>
      <x:c r="I11" s="81"/>
      <x:c r="J11" s="81"/>
      <x:c r="K11" s="81"/>
      <x:c r="L11" s="144"/>
      <x:c r="M11" s="144"/>
      <x:c r="N11" s="144"/>
      <x:c r="O11" s="144"/>
      <x:c r="P11" s="81"/>
      <x:c r="Q11" s="81"/>
      <x:c r="R11" s="155" t="str">
        <x:f>IF(OR(A11="",COUNT(P11:Q11)&lt;&gt;2),"",IF(S11="","CONTROL EVIDENCE REQUIRED",IF(OR(P11&lt;1,P11&gt;5,Q11&lt;1,Q11&gt;5,MOD(P11,1)&lt;&gt;0,MOD(Q11,1)&lt;&gt;0),"INVALID RATING",IF(P11*Q11&lt;='06 Lists'!$B$5,"Low",IF(P11*Q11&lt;='06 Lists'!$B$6,"Moderate",IF(P11*Q11&lt;='06 Lists'!$B$7,"High","Extreme"))))))</x:f>
      </x:c>
      <x:c r="S11" s="81"/>
    </x:row>
    <x:row r="12" ht="42" customHeight="1">
      <x:c r="A12" s="81"/>
      <x:c r="B12" s="81"/>
      <x:c r="C12" s="81"/>
      <x:c r="D12" s="81"/>
      <x:c r="E12" s="81"/>
      <x:c r="F12" s="155" t="str">
        <x:f>IF(OR(A12="",COUNT(D12:E12)&lt;&gt;2),"",IF(OR(D12&lt;1,D12&gt;5,E12&lt;1,E12&gt;5,MOD(D12,1)&lt;&gt;0,MOD(E12,1)&lt;&gt;0),"INVALID RATING",D12*E12))</x:f>
      </x:c>
      <x:c r="G12" s="155" t="str">
        <x:f>IF(A12="","",IF(F12="","UNRATED",IF(NOT(ISNUMBER(F12)),"CHECK RATING",IF(F12&lt;='06 Lists'!$B$5,"Low",IF(F12&lt;='06 Lists'!$B$6,"Moderate",IF(F12&lt;='06 Lists'!$B$7,"High","Extreme"))))))</x:f>
      </x:c>
      <x:c r="H12" s="81"/>
      <x:c r="I12" s="81"/>
      <x:c r="J12" s="81"/>
      <x:c r="K12" s="81"/>
      <x:c r="L12" s="144"/>
      <x:c r="M12" s="144"/>
      <x:c r="N12" s="144"/>
      <x:c r="O12" s="144"/>
      <x:c r="P12" s="81"/>
      <x:c r="Q12" s="81"/>
      <x:c r="R12" s="155" t="str">
        <x:f>IF(OR(A12="",COUNT(P12:Q12)&lt;&gt;2),"",IF(S12="","CONTROL EVIDENCE REQUIRED",IF(OR(P12&lt;1,P12&gt;5,Q12&lt;1,Q12&gt;5,MOD(P12,1)&lt;&gt;0,MOD(Q12,1)&lt;&gt;0),"INVALID RATING",IF(P12*Q12&lt;='06 Lists'!$B$5,"Low",IF(P12*Q12&lt;='06 Lists'!$B$6,"Moderate",IF(P12*Q12&lt;='06 Lists'!$B$7,"High","Extreme"))))))</x:f>
      </x:c>
      <x:c r="S12" s="81"/>
    </x:row>
    <x:row r="13" ht="42" customHeight="1">
      <x:c r="A13" s="81"/>
      <x:c r="B13" s="81"/>
      <x:c r="C13" s="81"/>
      <x:c r="D13" s="81"/>
      <x:c r="E13" s="81"/>
      <x:c r="F13" s="155" t="str">
        <x:f>IF(OR(A13="",COUNT(D13:E13)&lt;&gt;2),"",IF(OR(D13&lt;1,D13&gt;5,E13&lt;1,E13&gt;5,MOD(D13,1)&lt;&gt;0,MOD(E13,1)&lt;&gt;0),"INVALID RATING",D13*E13))</x:f>
      </x:c>
      <x:c r="G13" s="155" t="str">
        <x:f>IF(A13="","",IF(F13="","UNRATED",IF(NOT(ISNUMBER(F13)),"CHECK RATING",IF(F13&lt;='06 Lists'!$B$5,"Low",IF(F13&lt;='06 Lists'!$B$6,"Moderate",IF(F13&lt;='06 Lists'!$B$7,"High","Extreme"))))))</x:f>
      </x:c>
      <x:c r="H13" s="81"/>
      <x:c r="I13" s="81"/>
      <x:c r="J13" s="81"/>
      <x:c r="K13" s="81"/>
      <x:c r="L13" s="144"/>
      <x:c r="M13" s="144"/>
      <x:c r="N13" s="144"/>
      <x:c r="O13" s="144"/>
      <x:c r="P13" s="81"/>
      <x:c r="Q13" s="81"/>
      <x:c r="R13" s="155" t="str">
        <x:f>IF(OR(A13="",COUNT(P13:Q13)&lt;&gt;2),"",IF(S13="","CONTROL EVIDENCE REQUIRED",IF(OR(P13&lt;1,P13&gt;5,Q13&lt;1,Q13&gt;5,MOD(P13,1)&lt;&gt;0,MOD(Q13,1)&lt;&gt;0),"INVALID RATING",IF(P13*Q13&lt;='06 Lists'!$B$5,"Low",IF(P13*Q13&lt;='06 Lists'!$B$6,"Moderate",IF(P13*Q13&lt;='06 Lists'!$B$7,"High","Extreme"))))))</x:f>
      </x:c>
      <x:c r="S13" s="81"/>
    </x:row>
    <x:row r="14" ht="42" customHeight="1">
      <x:c r="A14" s="81"/>
      <x:c r="B14" s="81"/>
      <x:c r="C14" s="81"/>
      <x:c r="D14" s="81"/>
      <x:c r="E14" s="81"/>
      <x:c r="F14" s="155" t="str">
        <x:f>IF(OR(A14="",COUNT(D14:E14)&lt;&gt;2),"",IF(OR(D14&lt;1,D14&gt;5,E14&lt;1,E14&gt;5,MOD(D14,1)&lt;&gt;0,MOD(E14,1)&lt;&gt;0),"INVALID RATING",D14*E14))</x:f>
      </x:c>
      <x:c r="G14" s="155" t="str">
        <x:f>IF(A14="","",IF(F14="","UNRATED",IF(NOT(ISNUMBER(F14)),"CHECK RATING",IF(F14&lt;='06 Lists'!$B$5,"Low",IF(F14&lt;='06 Lists'!$B$6,"Moderate",IF(F14&lt;='06 Lists'!$B$7,"High","Extreme"))))))</x:f>
      </x:c>
      <x:c r="H14" s="81"/>
      <x:c r="I14" s="81"/>
      <x:c r="J14" s="81"/>
      <x:c r="K14" s="81"/>
      <x:c r="L14" s="144"/>
      <x:c r="M14" s="144"/>
      <x:c r="N14" s="144"/>
      <x:c r="O14" s="144"/>
      <x:c r="P14" s="81"/>
      <x:c r="Q14" s="81"/>
      <x:c r="R14" s="155" t="str">
        <x:f>IF(OR(A14="",COUNT(P14:Q14)&lt;&gt;2),"",IF(S14="","CONTROL EVIDENCE REQUIRED",IF(OR(P14&lt;1,P14&gt;5,Q14&lt;1,Q14&gt;5,MOD(P14,1)&lt;&gt;0,MOD(Q14,1)&lt;&gt;0),"INVALID RATING",IF(P14*Q14&lt;='06 Lists'!$B$5,"Low",IF(P14*Q14&lt;='06 Lists'!$B$6,"Moderate",IF(P14*Q14&lt;='06 Lists'!$B$7,"High","Extreme"))))))</x:f>
      </x:c>
      <x:c r="S14" s="81"/>
    </x:row>
    <x:row r="15" ht="42" customHeight="1">
      <x:c r="A15" s="81"/>
      <x:c r="B15" s="81"/>
      <x:c r="C15" s="81"/>
      <x:c r="D15" s="81"/>
      <x:c r="E15" s="81"/>
      <x:c r="F15" s="155" t="str">
        <x:f>IF(OR(A15="",COUNT(D15:E15)&lt;&gt;2),"",IF(OR(D15&lt;1,D15&gt;5,E15&lt;1,E15&gt;5,MOD(D15,1)&lt;&gt;0,MOD(E15,1)&lt;&gt;0),"INVALID RATING",D15*E15))</x:f>
      </x:c>
      <x:c r="G15" s="155" t="str">
        <x:f>IF(A15="","",IF(F15="","UNRATED",IF(NOT(ISNUMBER(F15)),"CHECK RATING",IF(F15&lt;='06 Lists'!$B$5,"Low",IF(F15&lt;='06 Lists'!$B$6,"Moderate",IF(F15&lt;='06 Lists'!$B$7,"High","Extreme"))))))</x:f>
      </x:c>
      <x:c r="H15" s="81"/>
      <x:c r="I15" s="81"/>
      <x:c r="J15" s="81"/>
      <x:c r="K15" s="81"/>
      <x:c r="L15" s="144"/>
      <x:c r="M15" s="144"/>
      <x:c r="N15" s="144"/>
      <x:c r="O15" s="144"/>
      <x:c r="P15" s="81"/>
      <x:c r="Q15" s="81"/>
      <x:c r="R15" s="155" t="str">
        <x:f>IF(OR(A15="",COUNT(P15:Q15)&lt;&gt;2),"",IF(S15="","CONTROL EVIDENCE REQUIRED",IF(OR(P15&lt;1,P15&gt;5,Q15&lt;1,Q15&gt;5,MOD(P15,1)&lt;&gt;0,MOD(Q15,1)&lt;&gt;0),"INVALID RATING",IF(P15*Q15&lt;='06 Lists'!$B$5,"Low",IF(P15*Q15&lt;='06 Lists'!$B$6,"Moderate",IF(P15*Q15&lt;='06 Lists'!$B$7,"High","Extreme"))))))</x:f>
      </x:c>
      <x:c r="S15" s="81"/>
    </x:row>
    <x:row r="16" ht="42" customHeight="1">
      <x:c r="A16" s="81"/>
      <x:c r="B16" s="81"/>
      <x:c r="C16" s="81"/>
      <x:c r="D16" s="81"/>
      <x:c r="E16" s="81"/>
      <x:c r="F16" s="155" t="str">
        <x:f>IF(OR(A16="",COUNT(D16:E16)&lt;&gt;2),"",IF(OR(D16&lt;1,D16&gt;5,E16&lt;1,E16&gt;5,MOD(D16,1)&lt;&gt;0,MOD(E16,1)&lt;&gt;0),"INVALID RATING",D16*E16))</x:f>
      </x:c>
      <x:c r="G16" s="155" t="str">
        <x:f>IF(A16="","",IF(F16="","UNRATED",IF(NOT(ISNUMBER(F16)),"CHECK RATING",IF(F16&lt;='06 Lists'!$B$5,"Low",IF(F16&lt;='06 Lists'!$B$6,"Moderate",IF(F16&lt;='06 Lists'!$B$7,"High","Extreme"))))))</x:f>
      </x:c>
      <x:c r="H16" s="81"/>
      <x:c r="I16" s="81"/>
      <x:c r="J16" s="81"/>
      <x:c r="K16" s="81"/>
      <x:c r="L16" s="144"/>
      <x:c r="M16" s="144"/>
      <x:c r="N16" s="144"/>
      <x:c r="O16" s="144"/>
      <x:c r="P16" s="81"/>
      <x:c r="Q16" s="81"/>
      <x:c r="R16" s="155" t="str">
        <x:f>IF(OR(A16="",COUNT(P16:Q16)&lt;&gt;2),"",IF(S16="","CONTROL EVIDENCE REQUIRED",IF(OR(P16&lt;1,P16&gt;5,Q16&lt;1,Q16&gt;5,MOD(P16,1)&lt;&gt;0,MOD(Q16,1)&lt;&gt;0),"INVALID RATING",IF(P16*Q16&lt;='06 Lists'!$B$5,"Low",IF(P16*Q16&lt;='06 Lists'!$B$6,"Moderate",IF(P16*Q16&lt;='06 Lists'!$B$7,"High","Extreme"))))))</x:f>
      </x:c>
      <x:c r="S16" s="81"/>
    </x:row>
    <x:row r="17" ht="42" customHeight="1">
      <x:c r="A17" s="81"/>
      <x:c r="B17" s="81"/>
      <x:c r="C17" s="81"/>
      <x:c r="D17" s="81"/>
      <x:c r="E17" s="81"/>
      <x:c r="F17" s="155" t="str">
        <x:f>IF(OR(A17="",COUNT(D17:E17)&lt;&gt;2),"",IF(OR(D17&lt;1,D17&gt;5,E17&lt;1,E17&gt;5,MOD(D17,1)&lt;&gt;0,MOD(E17,1)&lt;&gt;0),"INVALID RATING",D17*E17))</x:f>
      </x:c>
      <x:c r="G17" s="155" t="str">
        <x:f>IF(A17="","",IF(F17="","UNRATED",IF(NOT(ISNUMBER(F17)),"CHECK RATING",IF(F17&lt;='06 Lists'!$B$5,"Low",IF(F17&lt;='06 Lists'!$B$6,"Moderate",IF(F17&lt;='06 Lists'!$B$7,"High","Extreme"))))))</x:f>
      </x:c>
      <x:c r="H17" s="81"/>
      <x:c r="I17" s="81"/>
      <x:c r="J17" s="81"/>
      <x:c r="K17" s="81"/>
      <x:c r="L17" s="144"/>
      <x:c r="M17" s="144"/>
      <x:c r="N17" s="144"/>
      <x:c r="O17" s="144"/>
      <x:c r="P17" s="81"/>
      <x:c r="Q17" s="81"/>
      <x:c r="R17" s="155" t="str">
        <x:f>IF(OR(A17="",COUNT(P17:Q17)&lt;&gt;2),"",IF(S17="","CONTROL EVIDENCE REQUIRED",IF(OR(P17&lt;1,P17&gt;5,Q17&lt;1,Q17&gt;5,MOD(P17,1)&lt;&gt;0,MOD(Q17,1)&lt;&gt;0),"INVALID RATING",IF(P17*Q17&lt;='06 Lists'!$B$5,"Low",IF(P17*Q17&lt;='06 Lists'!$B$6,"Moderate",IF(P17*Q17&lt;='06 Lists'!$B$7,"High","Extreme"))))))</x:f>
      </x:c>
      <x:c r="S17" s="81"/>
    </x:row>
    <x:row r="18" ht="42" customHeight="1">
      <x:c r="A18" s="81"/>
      <x:c r="B18" s="81"/>
      <x:c r="C18" s="81"/>
      <x:c r="D18" s="81"/>
      <x:c r="E18" s="81"/>
      <x:c r="F18" s="155" t="str">
        <x:f>IF(OR(A18="",COUNT(D18:E18)&lt;&gt;2),"",IF(OR(D18&lt;1,D18&gt;5,E18&lt;1,E18&gt;5,MOD(D18,1)&lt;&gt;0,MOD(E18,1)&lt;&gt;0),"INVALID RATING",D18*E18))</x:f>
      </x:c>
      <x:c r="G18" s="155" t="str">
        <x:f>IF(A18="","",IF(F18="","UNRATED",IF(NOT(ISNUMBER(F18)),"CHECK RATING",IF(F18&lt;='06 Lists'!$B$5,"Low",IF(F18&lt;='06 Lists'!$B$6,"Moderate",IF(F18&lt;='06 Lists'!$B$7,"High","Extreme"))))))</x:f>
      </x:c>
      <x:c r="H18" s="81"/>
      <x:c r="I18" s="81"/>
      <x:c r="J18" s="81"/>
      <x:c r="K18" s="81"/>
      <x:c r="L18" s="144"/>
      <x:c r="M18" s="144"/>
      <x:c r="N18" s="144"/>
      <x:c r="O18" s="144"/>
      <x:c r="P18" s="81"/>
      <x:c r="Q18" s="81"/>
      <x:c r="R18" s="155" t="str">
        <x:f>IF(OR(A18="",COUNT(P18:Q18)&lt;&gt;2),"",IF(S18="","CONTROL EVIDENCE REQUIRED",IF(OR(P18&lt;1,P18&gt;5,Q18&lt;1,Q18&gt;5,MOD(P18,1)&lt;&gt;0,MOD(Q18,1)&lt;&gt;0),"INVALID RATING",IF(P18*Q18&lt;='06 Lists'!$B$5,"Low",IF(P18*Q18&lt;='06 Lists'!$B$6,"Moderate",IF(P18*Q18&lt;='06 Lists'!$B$7,"High","Extreme"))))))</x:f>
      </x:c>
      <x:c r="S18" s="81"/>
    </x:row>
    <x:row r="19" ht="42" customHeight="1">
      <x:c r="A19" s="81"/>
      <x:c r="B19" s="81"/>
      <x:c r="C19" s="81"/>
      <x:c r="D19" s="81"/>
      <x:c r="E19" s="81"/>
      <x:c r="F19" s="155" t="str">
        <x:f>IF(OR(A19="",COUNT(D19:E19)&lt;&gt;2),"",IF(OR(D19&lt;1,D19&gt;5,E19&lt;1,E19&gt;5,MOD(D19,1)&lt;&gt;0,MOD(E19,1)&lt;&gt;0),"INVALID RATING",D19*E19))</x:f>
      </x:c>
      <x:c r="G19" s="155" t="str">
        <x:f>IF(A19="","",IF(F19="","UNRATED",IF(NOT(ISNUMBER(F19)),"CHECK RATING",IF(F19&lt;='06 Lists'!$B$5,"Low",IF(F19&lt;='06 Lists'!$B$6,"Moderate",IF(F19&lt;='06 Lists'!$B$7,"High","Extreme"))))))</x:f>
      </x:c>
      <x:c r="H19" s="81"/>
      <x:c r="I19" s="81"/>
      <x:c r="J19" s="81"/>
      <x:c r="K19" s="81"/>
      <x:c r="L19" s="144"/>
      <x:c r="M19" s="144"/>
      <x:c r="N19" s="144"/>
      <x:c r="O19" s="144"/>
      <x:c r="P19" s="81"/>
      <x:c r="Q19" s="81"/>
      <x:c r="R19" s="155" t="str">
        <x:f>IF(OR(A19="",COUNT(P19:Q19)&lt;&gt;2),"",IF(S19="","CONTROL EVIDENCE REQUIRED",IF(OR(P19&lt;1,P19&gt;5,Q19&lt;1,Q19&gt;5,MOD(P19,1)&lt;&gt;0,MOD(Q19,1)&lt;&gt;0),"INVALID RATING",IF(P19*Q19&lt;='06 Lists'!$B$5,"Low",IF(P19*Q19&lt;='06 Lists'!$B$6,"Moderate",IF(P19*Q19&lt;='06 Lists'!$B$7,"High","Extreme"))))))</x:f>
      </x:c>
      <x:c r="S19" s="81"/>
    </x:row>
    <x:row r="20" ht="42" customHeight="1">
      <x:c r="A20" s="81"/>
      <x:c r="B20" s="81"/>
      <x:c r="C20" s="81"/>
      <x:c r="D20" s="81"/>
      <x:c r="E20" s="81"/>
      <x:c r="F20" s="155" t="str">
        <x:f>IF(OR(A20="",COUNT(D20:E20)&lt;&gt;2),"",IF(OR(D20&lt;1,D20&gt;5,E20&lt;1,E20&gt;5,MOD(D20,1)&lt;&gt;0,MOD(E20,1)&lt;&gt;0),"INVALID RATING",D20*E20))</x:f>
      </x:c>
      <x:c r="G20" s="155" t="str">
        <x:f>IF(A20="","",IF(F20="","UNRATED",IF(NOT(ISNUMBER(F20)),"CHECK RATING",IF(F20&lt;='06 Lists'!$B$5,"Low",IF(F20&lt;='06 Lists'!$B$6,"Moderate",IF(F20&lt;='06 Lists'!$B$7,"High","Extreme"))))))</x:f>
      </x:c>
      <x:c r="H20" s="81"/>
      <x:c r="I20" s="81"/>
      <x:c r="J20" s="81"/>
      <x:c r="K20" s="81"/>
      <x:c r="L20" s="144"/>
      <x:c r="M20" s="144"/>
      <x:c r="N20" s="144"/>
      <x:c r="O20" s="144"/>
      <x:c r="P20" s="81"/>
      <x:c r="Q20" s="81"/>
      <x:c r="R20" s="155" t="str">
        <x:f>IF(OR(A20="",COUNT(P20:Q20)&lt;&gt;2),"",IF(S20="","CONTROL EVIDENCE REQUIRED",IF(OR(P20&lt;1,P20&gt;5,Q20&lt;1,Q20&gt;5,MOD(P20,1)&lt;&gt;0,MOD(Q20,1)&lt;&gt;0),"INVALID RATING",IF(P20*Q20&lt;='06 Lists'!$B$5,"Low",IF(P20*Q20&lt;='06 Lists'!$B$6,"Moderate",IF(P20*Q20&lt;='06 Lists'!$B$7,"High","Extreme"))))))</x:f>
      </x:c>
      <x:c r="S20" s="81"/>
    </x:row>
    <x:row r="21" ht="42" customHeight="1">
      <x:c r="A21" s="81"/>
      <x:c r="B21" s="81"/>
      <x:c r="C21" s="81"/>
      <x:c r="D21" s="81"/>
      <x:c r="E21" s="81"/>
      <x:c r="F21" s="155" t="str">
        <x:f>IF(OR(A21="",COUNT(D21:E21)&lt;&gt;2),"",IF(OR(D21&lt;1,D21&gt;5,E21&lt;1,E21&gt;5,MOD(D21,1)&lt;&gt;0,MOD(E21,1)&lt;&gt;0),"INVALID RATING",D21*E21))</x:f>
      </x:c>
      <x:c r="G21" s="155" t="str">
        <x:f>IF(A21="","",IF(F21="","UNRATED",IF(NOT(ISNUMBER(F21)),"CHECK RATING",IF(F21&lt;='06 Lists'!$B$5,"Low",IF(F21&lt;='06 Lists'!$B$6,"Moderate",IF(F21&lt;='06 Lists'!$B$7,"High","Extreme"))))))</x:f>
      </x:c>
      <x:c r="H21" s="81"/>
      <x:c r="I21" s="81"/>
      <x:c r="J21" s="81"/>
      <x:c r="K21" s="81"/>
      <x:c r="L21" s="144"/>
      <x:c r="M21" s="144"/>
      <x:c r="N21" s="144"/>
      <x:c r="O21" s="144"/>
      <x:c r="P21" s="81"/>
      <x:c r="Q21" s="81"/>
      <x:c r="R21" s="155" t="str">
        <x:f>IF(OR(A21="",COUNT(P21:Q21)&lt;&gt;2),"",IF(S21="","CONTROL EVIDENCE REQUIRED",IF(OR(P21&lt;1,P21&gt;5,Q21&lt;1,Q21&gt;5,MOD(P21,1)&lt;&gt;0,MOD(Q21,1)&lt;&gt;0),"INVALID RATING",IF(P21*Q21&lt;='06 Lists'!$B$5,"Low",IF(P21*Q21&lt;='06 Lists'!$B$6,"Moderate",IF(P21*Q21&lt;='06 Lists'!$B$7,"High","Extreme"))))))</x:f>
      </x:c>
      <x:c r="S21" s="81"/>
    </x:row>
    <x:row r="22" ht="42" customHeight="1">
      <x:c r="A22" s="81"/>
      <x:c r="B22" s="81"/>
      <x:c r="C22" s="81"/>
      <x:c r="D22" s="81"/>
      <x:c r="E22" s="81"/>
      <x:c r="F22" s="155" t="str">
        <x:f>IF(OR(A22="",COUNT(D22:E22)&lt;&gt;2),"",IF(OR(D22&lt;1,D22&gt;5,E22&lt;1,E22&gt;5,MOD(D22,1)&lt;&gt;0,MOD(E22,1)&lt;&gt;0),"INVALID RATING",D22*E22))</x:f>
      </x:c>
      <x:c r="G22" s="155" t="str">
        <x:f>IF(A22="","",IF(F22="","UNRATED",IF(NOT(ISNUMBER(F22)),"CHECK RATING",IF(F22&lt;='06 Lists'!$B$5,"Low",IF(F22&lt;='06 Lists'!$B$6,"Moderate",IF(F22&lt;='06 Lists'!$B$7,"High","Extreme"))))))</x:f>
      </x:c>
      <x:c r="H22" s="81"/>
      <x:c r="I22" s="81"/>
      <x:c r="J22" s="81"/>
      <x:c r="K22" s="81"/>
      <x:c r="L22" s="144"/>
      <x:c r="M22" s="144"/>
      <x:c r="N22" s="144"/>
      <x:c r="O22" s="144"/>
      <x:c r="P22" s="81"/>
      <x:c r="Q22" s="81"/>
      <x:c r="R22" s="155" t="str">
        <x:f>IF(OR(A22="",COUNT(P22:Q22)&lt;&gt;2),"",IF(S22="","CONTROL EVIDENCE REQUIRED",IF(OR(P22&lt;1,P22&gt;5,Q22&lt;1,Q22&gt;5,MOD(P22,1)&lt;&gt;0,MOD(Q22,1)&lt;&gt;0),"INVALID RATING",IF(P22*Q22&lt;='06 Lists'!$B$5,"Low",IF(P22*Q22&lt;='06 Lists'!$B$6,"Moderate",IF(P22*Q22&lt;='06 Lists'!$B$7,"High","Extreme"))))))</x:f>
      </x:c>
      <x:c r="S22" s="81"/>
    </x:row>
    <x:row r="23" ht="42" customHeight="1">
      <x:c r="A23" s="81"/>
      <x:c r="B23" s="81"/>
      <x:c r="C23" s="81"/>
      <x:c r="D23" s="81"/>
      <x:c r="E23" s="81"/>
      <x:c r="F23" s="155" t="str">
        <x:f>IF(OR(A23="",COUNT(D23:E23)&lt;&gt;2),"",IF(OR(D23&lt;1,D23&gt;5,E23&lt;1,E23&gt;5,MOD(D23,1)&lt;&gt;0,MOD(E23,1)&lt;&gt;0),"INVALID RATING",D23*E23))</x:f>
      </x:c>
      <x:c r="G23" s="155" t="str">
        <x:f>IF(A23="","",IF(F23="","UNRATED",IF(NOT(ISNUMBER(F23)),"CHECK RATING",IF(F23&lt;='06 Lists'!$B$5,"Low",IF(F23&lt;='06 Lists'!$B$6,"Moderate",IF(F23&lt;='06 Lists'!$B$7,"High","Extreme"))))))</x:f>
      </x:c>
      <x:c r="H23" s="81"/>
      <x:c r="I23" s="81"/>
      <x:c r="J23" s="81"/>
      <x:c r="K23" s="81"/>
      <x:c r="L23" s="144"/>
      <x:c r="M23" s="144"/>
      <x:c r="N23" s="144"/>
      <x:c r="O23" s="144"/>
      <x:c r="P23" s="81"/>
      <x:c r="Q23" s="81"/>
      <x:c r="R23" s="155" t="str">
        <x:f>IF(OR(A23="",COUNT(P23:Q23)&lt;&gt;2),"",IF(S23="","CONTROL EVIDENCE REQUIRED",IF(OR(P23&lt;1,P23&gt;5,Q23&lt;1,Q23&gt;5,MOD(P23,1)&lt;&gt;0,MOD(Q23,1)&lt;&gt;0),"INVALID RATING",IF(P23*Q23&lt;='06 Lists'!$B$5,"Low",IF(P23*Q23&lt;='06 Lists'!$B$6,"Moderate",IF(P23*Q23&lt;='06 Lists'!$B$7,"High","Extreme"))))))</x:f>
      </x:c>
      <x:c r="S23" s="81"/>
    </x:row>
    <x:row r="24" ht="42" customHeight="1">
      <x:c r="A24" s="81"/>
      <x:c r="B24" s="81"/>
      <x:c r="C24" s="81"/>
      <x:c r="D24" s="81"/>
      <x:c r="E24" s="81"/>
      <x:c r="F24" s="155" t="str">
        <x:f>IF(OR(A24="",COUNT(D24:E24)&lt;&gt;2),"",IF(OR(D24&lt;1,D24&gt;5,E24&lt;1,E24&gt;5,MOD(D24,1)&lt;&gt;0,MOD(E24,1)&lt;&gt;0),"INVALID RATING",D24*E24))</x:f>
      </x:c>
      <x:c r="G24" s="155" t="str">
        <x:f>IF(A24="","",IF(F24="","UNRATED",IF(NOT(ISNUMBER(F24)),"CHECK RATING",IF(F24&lt;='06 Lists'!$B$5,"Low",IF(F24&lt;='06 Lists'!$B$6,"Moderate",IF(F24&lt;='06 Lists'!$B$7,"High","Extreme"))))))</x:f>
      </x:c>
      <x:c r="H24" s="81"/>
      <x:c r="I24" s="81"/>
      <x:c r="J24" s="81"/>
      <x:c r="K24" s="81"/>
      <x:c r="L24" s="144"/>
      <x:c r="M24" s="144"/>
      <x:c r="N24" s="144"/>
      <x:c r="O24" s="144"/>
      <x:c r="P24" s="81"/>
      <x:c r="Q24" s="81"/>
      <x:c r="R24" s="155" t="str">
        <x:f>IF(OR(A24="",COUNT(P24:Q24)&lt;&gt;2),"",IF(S24="","CONTROL EVIDENCE REQUIRED",IF(OR(P24&lt;1,P24&gt;5,Q24&lt;1,Q24&gt;5,MOD(P24,1)&lt;&gt;0,MOD(Q24,1)&lt;&gt;0),"INVALID RATING",IF(P24*Q24&lt;='06 Lists'!$B$5,"Low",IF(P24*Q24&lt;='06 Lists'!$B$6,"Moderate",IF(P24*Q24&lt;='06 Lists'!$B$7,"High","Extreme"))))))</x:f>
      </x:c>
      <x:c r="S24" s="81"/>
    </x:row>
    <x:row r="25" ht="42" customHeight="1">
      <x:c r="A25" s="81"/>
      <x:c r="B25" s="81"/>
      <x:c r="C25" s="81"/>
      <x:c r="D25" s="81"/>
      <x:c r="E25" s="81"/>
      <x:c r="F25" s="155" t="str">
        <x:f>IF(OR(A25="",COUNT(D25:E25)&lt;&gt;2),"",IF(OR(D25&lt;1,D25&gt;5,E25&lt;1,E25&gt;5,MOD(D25,1)&lt;&gt;0,MOD(E25,1)&lt;&gt;0),"INVALID RATING",D25*E25))</x:f>
      </x:c>
      <x:c r="G25" s="155" t="str">
        <x:f>IF(A25="","",IF(F25="","UNRATED",IF(NOT(ISNUMBER(F25)),"CHECK RATING",IF(F25&lt;='06 Lists'!$B$5,"Low",IF(F25&lt;='06 Lists'!$B$6,"Moderate",IF(F25&lt;='06 Lists'!$B$7,"High","Extreme"))))))</x:f>
      </x:c>
      <x:c r="H25" s="81"/>
      <x:c r="I25" s="81"/>
      <x:c r="J25" s="81"/>
      <x:c r="K25" s="81"/>
      <x:c r="L25" s="144"/>
      <x:c r="M25" s="144"/>
      <x:c r="N25" s="144"/>
      <x:c r="O25" s="144"/>
      <x:c r="P25" s="81"/>
      <x:c r="Q25" s="81"/>
      <x:c r="R25" s="155" t="str">
        <x:f>IF(OR(A25="",COUNT(P25:Q25)&lt;&gt;2),"",IF(S25="","CONTROL EVIDENCE REQUIRED",IF(OR(P25&lt;1,P25&gt;5,Q25&lt;1,Q25&gt;5,MOD(P25,1)&lt;&gt;0,MOD(Q25,1)&lt;&gt;0),"INVALID RATING",IF(P25*Q25&lt;='06 Lists'!$B$5,"Low",IF(P25*Q25&lt;='06 Lists'!$B$6,"Moderate",IF(P25*Q25&lt;='06 Lists'!$B$7,"High","Extreme"))))))</x:f>
      </x:c>
      <x:c r="S25" s="81"/>
    </x:row>
    <x:row r="26" ht="42" customHeight="1">
      <x:c r="A26" s="81"/>
      <x:c r="B26" s="81"/>
      <x:c r="C26" s="81"/>
      <x:c r="D26" s="81"/>
      <x:c r="E26" s="81"/>
      <x:c r="F26" s="155" t="str">
        <x:f>IF(OR(A26="",COUNT(D26:E26)&lt;&gt;2),"",IF(OR(D26&lt;1,D26&gt;5,E26&lt;1,E26&gt;5,MOD(D26,1)&lt;&gt;0,MOD(E26,1)&lt;&gt;0),"INVALID RATING",D26*E26))</x:f>
      </x:c>
      <x:c r="G26" s="155" t="str">
        <x:f>IF(A26="","",IF(F26="","UNRATED",IF(NOT(ISNUMBER(F26)),"CHECK RATING",IF(F26&lt;='06 Lists'!$B$5,"Low",IF(F26&lt;='06 Lists'!$B$6,"Moderate",IF(F26&lt;='06 Lists'!$B$7,"High","Extreme"))))))</x:f>
      </x:c>
      <x:c r="H26" s="81"/>
      <x:c r="I26" s="81"/>
      <x:c r="J26" s="81"/>
      <x:c r="K26" s="81"/>
      <x:c r="L26" s="144"/>
      <x:c r="M26" s="144"/>
      <x:c r="N26" s="144"/>
      <x:c r="O26" s="144"/>
      <x:c r="P26" s="81"/>
      <x:c r="Q26" s="81"/>
      <x:c r="R26" s="155" t="str">
        <x:f>IF(OR(A26="",COUNT(P26:Q26)&lt;&gt;2),"",IF(S26="","CONTROL EVIDENCE REQUIRED",IF(OR(P26&lt;1,P26&gt;5,Q26&lt;1,Q26&gt;5,MOD(P26,1)&lt;&gt;0,MOD(Q26,1)&lt;&gt;0),"INVALID RATING",IF(P26*Q26&lt;='06 Lists'!$B$5,"Low",IF(P26*Q26&lt;='06 Lists'!$B$6,"Moderate",IF(P26*Q26&lt;='06 Lists'!$B$7,"High","Extreme"))))))</x:f>
      </x:c>
      <x:c r="S26" s="81"/>
    </x:row>
    <x:row r="27" ht="42" customHeight="1">
      <x:c r="A27" s="81"/>
      <x:c r="B27" s="81"/>
      <x:c r="C27" s="81"/>
      <x:c r="D27" s="81"/>
      <x:c r="E27" s="81"/>
      <x:c r="F27" s="155" t="str">
        <x:f>IF(OR(A27="",COUNT(D27:E27)&lt;&gt;2),"",IF(OR(D27&lt;1,D27&gt;5,E27&lt;1,E27&gt;5,MOD(D27,1)&lt;&gt;0,MOD(E27,1)&lt;&gt;0),"INVALID RATING",D27*E27))</x:f>
      </x:c>
      <x:c r="G27" s="155" t="str">
        <x:f>IF(A27="","",IF(F27="","UNRATED",IF(NOT(ISNUMBER(F27)),"CHECK RATING",IF(F27&lt;='06 Lists'!$B$5,"Low",IF(F27&lt;='06 Lists'!$B$6,"Moderate",IF(F27&lt;='06 Lists'!$B$7,"High","Extreme"))))))</x:f>
      </x:c>
      <x:c r="H27" s="81"/>
      <x:c r="I27" s="81"/>
      <x:c r="J27" s="81"/>
      <x:c r="K27" s="81"/>
      <x:c r="L27" s="144"/>
      <x:c r="M27" s="144"/>
      <x:c r="N27" s="144"/>
      <x:c r="O27" s="144"/>
      <x:c r="P27" s="81"/>
      <x:c r="Q27" s="81"/>
      <x:c r="R27" s="155" t="str">
        <x:f>IF(OR(A27="",COUNT(P27:Q27)&lt;&gt;2),"",IF(S27="","CONTROL EVIDENCE REQUIRED",IF(OR(P27&lt;1,P27&gt;5,Q27&lt;1,Q27&gt;5,MOD(P27,1)&lt;&gt;0,MOD(Q27,1)&lt;&gt;0),"INVALID RATING",IF(P27*Q27&lt;='06 Lists'!$B$5,"Low",IF(P27*Q27&lt;='06 Lists'!$B$6,"Moderate",IF(P27*Q27&lt;='06 Lists'!$B$7,"High","Extreme"))))))</x:f>
      </x:c>
      <x:c r="S27" s="81"/>
    </x:row>
    <x:row r="28" ht="42" customHeight="1">
      <x:c r="A28" s="81"/>
      <x:c r="B28" s="81"/>
      <x:c r="C28" s="81"/>
      <x:c r="D28" s="81"/>
      <x:c r="E28" s="81"/>
      <x:c r="F28" s="155" t="str">
        <x:f>IF(OR(A28="",COUNT(D28:E28)&lt;&gt;2),"",IF(OR(D28&lt;1,D28&gt;5,E28&lt;1,E28&gt;5,MOD(D28,1)&lt;&gt;0,MOD(E28,1)&lt;&gt;0),"INVALID RATING",D28*E28))</x:f>
      </x:c>
      <x:c r="G28" s="155" t="str">
        <x:f>IF(A28="","",IF(F28="","UNRATED",IF(NOT(ISNUMBER(F28)),"CHECK RATING",IF(F28&lt;='06 Lists'!$B$5,"Low",IF(F28&lt;='06 Lists'!$B$6,"Moderate",IF(F28&lt;='06 Lists'!$B$7,"High","Extreme"))))))</x:f>
      </x:c>
      <x:c r="H28" s="81"/>
      <x:c r="I28" s="81"/>
      <x:c r="J28" s="81"/>
      <x:c r="K28" s="81"/>
      <x:c r="L28" s="144"/>
      <x:c r="M28" s="144"/>
      <x:c r="N28" s="144"/>
      <x:c r="O28" s="144"/>
      <x:c r="P28" s="81"/>
      <x:c r="Q28" s="81"/>
      <x:c r="R28" s="155" t="str">
        <x:f>IF(OR(A28="",COUNT(P28:Q28)&lt;&gt;2),"",IF(S28="","CONTROL EVIDENCE REQUIRED",IF(OR(P28&lt;1,P28&gt;5,Q28&lt;1,Q28&gt;5,MOD(P28,1)&lt;&gt;0,MOD(Q28,1)&lt;&gt;0),"INVALID RATING",IF(P28*Q28&lt;='06 Lists'!$B$5,"Low",IF(P28*Q28&lt;='06 Lists'!$B$6,"Moderate",IF(P28*Q28&lt;='06 Lists'!$B$7,"High","Extreme"))))))</x:f>
      </x:c>
      <x:c r="S28" s="81"/>
    </x:row>
    <x:row r="29" ht="42" customHeight="1">
      <x:c r="A29" s="81"/>
      <x:c r="B29" s="81"/>
      <x:c r="C29" s="81"/>
      <x:c r="D29" s="81"/>
      <x:c r="E29" s="81"/>
      <x:c r="F29" s="155" t="str">
        <x:f>IF(OR(A29="",COUNT(D29:E29)&lt;&gt;2),"",IF(OR(D29&lt;1,D29&gt;5,E29&lt;1,E29&gt;5,MOD(D29,1)&lt;&gt;0,MOD(E29,1)&lt;&gt;0),"INVALID RATING",D29*E29))</x:f>
      </x:c>
      <x:c r="G29" s="155" t="str">
        <x:f>IF(A29="","",IF(F29="","UNRATED",IF(NOT(ISNUMBER(F29)),"CHECK RATING",IF(F29&lt;='06 Lists'!$B$5,"Low",IF(F29&lt;='06 Lists'!$B$6,"Moderate",IF(F29&lt;='06 Lists'!$B$7,"High","Extreme"))))))</x:f>
      </x:c>
      <x:c r="H29" s="81"/>
      <x:c r="I29" s="81"/>
      <x:c r="J29" s="81"/>
      <x:c r="K29" s="81"/>
      <x:c r="L29" s="144"/>
      <x:c r="M29" s="144"/>
      <x:c r="N29" s="144"/>
      <x:c r="O29" s="144"/>
      <x:c r="P29" s="81"/>
      <x:c r="Q29" s="81"/>
      <x:c r="R29" s="155" t="str">
        <x:f>IF(OR(A29="",COUNT(P29:Q29)&lt;&gt;2),"",IF(S29="","CONTROL EVIDENCE REQUIRED",IF(OR(P29&lt;1,P29&gt;5,Q29&lt;1,Q29&gt;5,MOD(P29,1)&lt;&gt;0,MOD(Q29,1)&lt;&gt;0),"INVALID RATING",IF(P29*Q29&lt;='06 Lists'!$B$5,"Low",IF(P29*Q29&lt;='06 Lists'!$B$6,"Moderate",IF(P29*Q29&lt;='06 Lists'!$B$7,"High","Extreme"))))))</x:f>
      </x:c>
      <x:c r="S29" s="81"/>
    </x:row>
    <x:row r="30" ht="42" customHeight="1">
      <x:c r="A30" s="81"/>
      <x:c r="B30" s="81"/>
      <x:c r="C30" s="81"/>
      <x:c r="D30" s="81"/>
      <x:c r="E30" s="81"/>
      <x:c r="F30" s="155" t="str">
        <x:f>IF(OR(A30="",COUNT(D30:E30)&lt;&gt;2),"",IF(OR(D30&lt;1,D30&gt;5,E30&lt;1,E30&gt;5,MOD(D30,1)&lt;&gt;0,MOD(E30,1)&lt;&gt;0),"INVALID RATING",D30*E30))</x:f>
      </x:c>
      <x:c r="G30" s="155" t="str">
        <x:f>IF(A30="","",IF(F30="","UNRATED",IF(NOT(ISNUMBER(F30)),"CHECK RATING",IF(F30&lt;='06 Lists'!$B$5,"Low",IF(F30&lt;='06 Lists'!$B$6,"Moderate",IF(F30&lt;='06 Lists'!$B$7,"High","Extreme"))))))</x:f>
      </x:c>
      <x:c r="H30" s="81"/>
      <x:c r="I30" s="81"/>
      <x:c r="J30" s="81"/>
      <x:c r="K30" s="81"/>
      <x:c r="L30" s="144"/>
      <x:c r="M30" s="144"/>
      <x:c r="N30" s="144"/>
      <x:c r="O30" s="144"/>
      <x:c r="P30" s="81"/>
      <x:c r="Q30" s="81"/>
      <x:c r="R30" s="155" t="str">
        <x:f>IF(OR(A30="",COUNT(P30:Q30)&lt;&gt;2),"",IF(S30="","CONTROL EVIDENCE REQUIRED",IF(OR(P30&lt;1,P30&gt;5,Q30&lt;1,Q30&gt;5,MOD(P30,1)&lt;&gt;0,MOD(Q30,1)&lt;&gt;0),"INVALID RATING",IF(P30*Q30&lt;='06 Lists'!$B$5,"Low",IF(P30*Q30&lt;='06 Lists'!$B$6,"Moderate",IF(P30*Q30&lt;='06 Lists'!$B$7,"High","Extreme"))))))</x:f>
      </x:c>
      <x:c r="S30" s="81"/>
    </x:row>
    <x:row r="31" ht="42" customHeight="1">
      <x:c r="A31" s="81"/>
      <x:c r="B31" s="81"/>
      <x:c r="C31" s="81"/>
      <x:c r="D31" s="81"/>
      <x:c r="E31" s="81"/>
      <x:c r="F31" s="155" t="str">
        <x:f>IF(OR(A31="",COUNT(D31:E31)&lt;&gt;2),"",IF(OR(D31&lt;1,D31&gt;5,E31&lt;1,E31&gt;5,MOD(D31,1)&lt;&gt;0,MOD(E31,1)&lt;&gt;0),"INVALID RATING",D31*E31))</x:f>
      </x:c>
      <x:c r="G31" s="155" t="str">
        <x:f>IF(A31="","",IF(F31="","UNRATED",IF(NOT(ISNUMBER(F31)),"CHECK RATING",IF(F31&lt;='06 Lists'!$B$5,"Low",IF(F31&lt;='06 Lists'!$B$6,"Moderate",IF(F31&lt;='06 Lists'!$B$7,"High","Extreme"))))))</x:f>
      </x:c>
      <x:c r="H31" s="81"/>
      <x:c r="I31" s="81"/>
      <x:c r="J31" s="81"/>
      <x:c r="K31" s="81"/>
      <x:c r="L31" s="144"/>
      <x:c r="M31" s="144"/>
      <x:c r="N31" s="144"/>
      <x:c r="O31" s="144"/>
      <x:c r="P31" s="81"/>
      <x:c r="Q31" s="81"/>
      <x:c r="R31" s="155" t="str">
        <x:f>IF(OR(A31="",COUNT(P31:Q31)&lt;&gt;2),"",IF(S31="","CONTROL EVIDENCE REQUIRED",IF(OR(P31&lt;1,P31&gt;5,Q31&lt;1,Q31&gt;5,MOD(P31,1)&lt;&gt;0,MOD(Q31,1)&lt;&gt;0),"INVALID RATING",IF(P31*Q31&lt;='06 Lists'!$B$5,"Low",IF(P31*Q31&lt;='06 Lists'!$B$6,"Moderate",IF(P31*Q31&lt;='06 Lists'!$B$7,"High","Extreme"))))))</x:f>
      </x:c>
      <x:c r="S31" s="81"/>
    </x:row>
    <x:row r="32" ht="42" customHeight="1">
      <x:c r="A32" s="81"/>
      <x:c r="B32" s="81"/>
      <x:c r="C32" s="81"/>
      <x:c r="D32" s="81"/>
      <x:c r="E32" s="81"/>
      <x:c r="F32" s="155" t="str">
        <x:f>IF(OR(A32="",COUNT(D32:E32)&lt;&gt;2),"",IF(OR(D32&lt;1,D32&gt;5,E32&lt;1,E32&gt;5,MOD(D32,1)&lt;&gt;0,MOD(E32,1)&lt;&gt;0),"INVALID RATING",D32*E32))</x:f>
      </x:c>
      <x:c r="G32" s="155" t="str">
        <x:f>IF(A32="","",IF(F32="","UNRATED",IF(NOT(ISNUMBER(F32)),"CHECK RATING",IF(F32&lt;='06 Lists'!$B$5,"Low",IF(F32&lt;='06 Lists'!$B$6,"Moderate",IF(F32&lt;='06 Lists'!$B$7,"High","Extreme"))))))</x:f>
      </x:c>
      <x:c r="H32" s="81"/>
      <x:c r="I32" s="81"/>
      <x:c r="J32" s="81"/>
      <x:c r="K32" s="81"/>
      <x:c r="L32" s="144"/>
      <x:c r="M32" s="144"/>
      <x:c r="N32" s="144"/>
      <x:c r="O32" s="144"/>
      <x:c r="P32" s="81"/>
      <x:c r="Q32" s="81"/>
      <x:c r="R32" s="155" t="str">
        <x:f>IF(OR(A32="",COUNT(P32:Q32)&lt;&gt;2),"",IF(S32="","CONTROL EVIDENCE REQUIRED",IF(OR(P32&lt;1,P32&gt;5,Q32&lt;1,Q32&gt;5,MOD(P32,1)&lt;&gt;0,MOD(Q32,1)&lt;&gt;0),"INVALID RATING",IF(P32*Q32&lt;='06 Lists'!$B$5,"Low",IF(P32*Q32&lt;='06 Lists'!$B$6,"Moderate",IF(P32*Q32&lt;='06 Lists'!$B$7,"High","Extreme"))))))</x:f>
      </x:c>
      <x:c r="S32" s="81"/>
    </x:row>
    <x:row r="33" ht="42" customHeight="1">
      <x:c r="A33" s="81"/>
      <x:c r="B33" s="81"/>
      <x:c r="C33" s="81"/>
      <x:c r="D33" s="81"/>
      <x:c r="E33" s="81"/>
      <x:c r="F33" s="155" t="str">
        <x:f>IF(OR(A33="",COUNT(D33:E33)&lt;&gt;2),"",IF(OR(D33&lt;1,D33&gt;5,E33&lt;1,E33&gt;5,MOD(D33,1)&lt;&gt;0,MOD(E33,1)&lt;&gt;0),"INVALID RATING",D33*E33))</x:f>
      </x:c>
      <x:c r="G33" s="155" t="str">
        <x:f>IF(A33="","",IF(F33="","UNRATED",IF(NOT(ISNUMBER(F33)),"CHECK RATING",IF(F33&lt;='06 Lists'!$B$5,"Low",IF(F33&lt;='06 Lists'!$B$6,"Moderate",IF(F33&lt;='06 Lists'!$B$7,"High","Extreme"))))))</x:f>
      </x:c>
      <x:c r="H33" s="81"/>
      <x:c r="I33" s="81"/>
      <x:c r="J33" s="81"/>
      <x:c r="K33" s="81"/>
      <x:c r="L33" s="144"/>
      <x:c r="M33" s="144"/>
      <x:c r="N33" s="144"/>
      <x:c r="O33" s="144"/>
      <x:c r="P33" s="81"/>
      <x:c r="Q33" s="81"/>
      <x:c r="R33" s="155" t="str">
        <x:f>IF(OR(A33="",COUNT(P33:Q33)&lt;&gt;2),"",IF(S33="","CONTROL EVIDENCE REQUIRED",IF(OR(P33&lt;1,P33&gt;5,Q33&lt;1,Q33&gt;5,MOD(P33,1)&lt;&gt;0,MOD(Q33,1)&lt;&gt;0),"INVALID RATING",IF(P33*Q33&lt;='06 Lists'!$B$5,"Low",IF(P33*Q33&lt;='06 Lists'!$B$6,"Moderate",IF(P33*Q33&lt;='06 Lists'!$B$7,"High","Extreme"))))))</x:f>
      </x:c>
      <x:c r="S33" s="81"/>
    </x:row>
    <x:row r="34" ht="42" customHeight="1">
      <x:c r="A34" s="81"/>
      <x:c r="B34" s="81"/>
      <x:c r="C34" s="81"/>
      <x:c r="D34" s="81"/>
      <x:c r="E34" s="81"/>
      <x:c r="F34" s="155" t="str">
        <x:f>IF(OR(A34="",COUNT(D34:E34)&lt;&gt;2),"",IF(OR(D34&lt;1,D34&gt;5,E34&lt;1,E34&gt;5,MOD(D34,1)&lt;&gt;0,MOD(E34,1)&lt;&gt;0),"INVALID RATING",D34*E34))</x:f>
      </x:c>
      <x:c r="G34" s="155" t="str">
        <x:f>IF(A34="","",IF(F34="","UNRATED",IF(NOT(ISNUMBER(F34)),"CHECK RATING",IF(F34&lt;='06 Lists'!$B$5,"Low",IF(F34&lt;='06 Lists'!$B$6,"Moderate",IF(F34&lt;='06 Lists'!$B$7,"High","Extreme"))))))</x:f>
      </x:c>
      <x:c r="H34" s="81"/>
      <x:c r="I34" s="81"/>
      <x:c r="J34" s="81"/>
      <x:c r="K34" s="81"/>
      <x:c r="L34" s="144"/>
      <x:c r="M34" s="144"/>
      <x:c r="N34" s="144"/>
      <x:c r="O34" s="144"/>
      <x:c r="P34" s="81"/>
      <x:c r="Q34" s="81"/>
      <x:c r="R34" s="155" t="str">
        <x:f>IF(OR(A34="",COUNT(P34:Q34)&lt;&gt;2),"",IF(S34="","CONTROL EVIDENCE REQUIRED",IF(OR(P34&lt;1,P34&gt;5,Q34&lt;1,Q34&gt;5,MOD(P34,1)&lt;&gt;0,MOD(Q34,1)&lt;&gt;0),"INVALID RATING",IF(P34*Q34&lt;='06 Lists'!$B$5,"Low",IF(P34*Q34&lt;='06 Lists'!$B$6,"Moderate",IF(P34*Q34&lt;='06 Lists'!$B$7,"High","Extreme"))))))</x:f>
      </x:c>
      <x:c r="S34" s="81"/>
    </x:row>
    <x:row r="35" ht="42" customHeight="1">
      <x:c r="A35" s="81"/>
      <x:c r="B35" s="81"/>
      <x:c r="C35" s="81"/>
      <x:c r="D35" s="81"/>
      <x:c r="E35" s="81"/>
      <x:c r="F35" s="155" t="str">
        <x:f>IF(OR(A35="",COUNT(D35:E35)&lt;&gt;2),"",IF(OR(D35&lt;1,D35&gt;5,E35&lt;1,E35&gt;5,MOD(D35,1)&lt;&gt;0,MOD(E35,1)&lt;&gt;0),"INVALID RATING",D35*E35))</x:f>
      </x:c>
      <x:c r="G35" s="155" t="str">
        <x:f>IF(A35="","",IF(F35="","UNRATED",IF(NOT(ISNUMBER(F35)),"CHECK RATING",IF(F35&lt;='06 Lists'!$B$5,"Low",IF(F35&lt;='06 Lists'!$B$6,"Moderate",IF(F35&lt;='06 Lists'!$B$7,"High","Extreme"))))))</x:f>
      </x:c>
      <x:c r="H35" s="81"/>
      <x:c r="I35" s="81"/>
      <x:c r="J35" s="81"/>
      <x:c r="K35" s="81"/>
      <x:c r="L35" s="144"/>
      <x:c r="M35" s="144"/>
      <x:c r="N35" s="144"/>
      <x:c r="O35" s="144"/>
      <x:c r="P35" s="81"/>
      <x:c r="Q35" s="81"/>
      <x:c r="R35" s="155" t="str">
        <x:f>IF(OR(A35="",COUNT(P35:Q35)&lt;&gt;2),"",IF(S35="","CONTROL EVIDENCE REQUIRED",IF(OR(P35&lt;1,P35&gt;5,Q35&lt;1,Q35&gt;5,MOD(P35,1)&lt;&gt;0,MOD(Q35,1)&lt;&gt;0),"INVALID RATING",IF(P35*Q35&lt;='06 Lists'!$B$5,"Low",IF(P35*Q35&lt;='06 Lists'!$B$6,"Moderate",IF(P35*Q35&lt;='06 Lists'!$B$7,"High","Extreme"))))))</x:f>
      </x:c>
      <x:c r="S35" s="81"/>
    </x:row>
    <x:row r="36" ht="42" customHeight="1">
      <x:c r="A36" s="81"/>
      <x:c r="B36" s="81"/>
      <x:c r="C36" s="81"/>
      <x:c r="D36" s="81"/>
      <x:c r="E36" s="81"/>
      <x:c r="F36" s="155" t="str">
        <x:f>IF(OR(A36="",COUNT(D36:E36)&lt;&gt;2),"",IF(OR(D36&lt;1,D36&gt;5,E36&lt;1,E36&gt;5,MOD(D36,1)&lt;&gt;0,MOD(E36,1)&lt;&gt;0),"INVALID RATING",D36*E36))</x:f>
      </x:c>
      <x:c r="G36" s="155" t="str">
        <x:f>IF(A36="","",IF(F36="","UNRATED",IF(NOT(ISNUMBER(F36)),"CHECK RATING",IF(F36&lt;='06 Lists'!$B$5,"Low",IF(F36&lt;='06 Lists'!$B$6,"Moderate",IF(F36&lt;='06 Lists'!$B$7,"High","Extreme"))))))</x:f>
      </x:c>
      <x:c r="H36" s="81"/>
      <x:c r="I36" s="81"/>
      <x:c r="J36" s="81"/>
      <x:c r="K36" s="81"/>
      <x:c r="L36" s="144"/>
      <x:c r="M36" s="144"/>
      <x:c r="N36" s="144"/>
      <x:c r="O36" s="144"/>
      <x:c r="P36" s="81"/>
      <x:c r="Q36" s="81"/>
      <x:c r="R36" s="155" t="str">
        <x:f>IF(OR(A36="",COUNT(P36:Q36)&lt;&gt;2),"",IF(S36="","CONTROL EVIDENCE REQUIRED",IF(OR(P36&lt;1,P36&gt;5,Q36&lt;1,Q36&gt;5,MOD(P36,1)&lt;&gt;0,MOD(Q36,1)&lt;&gt;0),"INVALID RATING",IF(P36*Q36&lt;='06 Lists'!$B$5,"Low",IF(P36*Q36&lt;='06 Lists'!$B$6,"Moderate",IF(P36*Q36&lt;='06 Lists'!$B$7,"High","Extreme"))))))</x:f>
      </x:c>
      <x:c r="S36" s="81"/>
    </x:row>
    <x:row r="37" ht="42" customHeight="1">
      <x:c r="A37" s="81"/>
      <x:c r="B37" s="81"/>
      <x:c r="C37" s="81"/>
      <x:c r="D37" s="81"/>
      <x:c r="E37" s="81"/>
      <x:c r="F37" s="155" t="str">
        <x:f>IF(OR(A37="",COUNT(D37:E37)&lt;&gt;2),"",IF(OR(D37&lt;1,D37&gt;5,E37&lt;1,E37&gt;5,MOD(D37,1)&lt;&gt;0,MOD(E37,1)&lt;&gt;0),"INVALID RATING",D37*E37))</x:f>
      </x:c>
      <x:c r="G37" s="155" t="str">
        <x:f>IF(A37="","",IF(F37="","UNRATED",IF(NOT(ISNUMBER(F37)),"CHECK RATING",IF(F37&lt;='06 Lists'!$B$5,"Low",IF(F37&lt;='06 Lists'!$B$6,"Moderate",IF(F37&lt;='06 Lists'!$B$7,"High","Extreme"))))))</x:f>
      </x:c>
      <x:c r="H37" s="81"/>
      <x:c r="I37" s="81"/>
      <x:c r="J37" s="81"/>
      <x:c r="K37" s="81"/>
      <x:c r="L37" s="144"/>
      <x:c r="M37" s="144"/>
      <x:c r="N37" s="144"/>
      <x:c r="O37" s="144"/>
      <x:c r="P37" s="81"/>
      <x:c r="Q37" s="81"/>
      <x:c r="R37" s="155" t="str">
        <x:f>IF(OR(A37="",COUNT(P37:Q37)&lt;&gt;2),"",IF(S37="","CONTROL EVIDENCE REQUIRED",IF(OR(P37&lt;1,P37&gt;5,Q37&lt;1,Q37&gt;5,MOD(P37,1)&lt;&gt;0,MOD(Q37,1)&lt;&gt;0),"INVALID RATING",IF(P37*Q37&lt;='06 Lists'!$B$5,"Low",IF(P37*Q37&lt;='06 Lists'!$B$6,"Moderate",IF(P37*Q37&lt;='06 Lists'!$B$7,"High","Extreme"))))))</x:f>
      </x:c>
      <x:c r="S37" s="81"/>
    </x:row>
    <x:row r="38" ht="42" customHeight="1">
      <x:c r="A38" s="81"/>
      <x:c r="B38" s="81"/>
      <x:c r="C38" s="81"/>
      <x:c r="D38" s="81"/>
      <x:c r="E38" s="81"/>
      <x:c r="F38" s="155" t="str">
        <x:f>IF(OR(A38="",COUNT(D38:E38)&lt;&gt;2),"",IF(OR(D38&lt;1,D38&gt;5,E38&lt;1,E38&gt;5,MOD(D38,1)&lt;&gt;0,MOD(E38,1)&lt;&gt;0),"INVALID RATING",D38*E38))</x:f>
      </x:c>
      <x:c r="G38" s="155" t="str">
        <x:f>IF(A38="","",IF(F38="","UNRATED",IF(NOT(ISNUMBER(F38)),"CHECK RATING",IF(F38&lt;='06 Lists'!$B$5,"Low",IF(F38&lt;='06 Lists'!$B$6,"Moderate",IF(F38&lt;='06 Lists'!$B$7,"High","Extreme"))))))</x:f>
      </x:c>
      <x:c r="H38" s="81"/>
      <x:c r="I38" s="81"/>
      <x:c r="J38" s="81"/>
      <x:c r="K38" s="81"/>
      <x:c r="L38" s="144"/>
      <x:c r="M38" s="144"/>
      <x:c r="N38" s="144"/>
      <x:c r="O38" s="144"/>
      <x:c r="P38" s="81"/>
      <x:c r="Q38" s="81"/>
      <x:c r="R38" s="155" t="str">
        <x:f>IF(OR(A38="",COUNT(P38:Q38)&lt;&gt;2),"",IF(S38="","CONTROL EVIDENCE REQUIRED",IF(OR(P38&lt;1,P38&gt;5,Q38&lt;1,Q38&gt;5,MOD(P38,1)&lt;&gt;0,MOD(Q38,1)&lt;&gt;0),"INVALID RATING",IF(P38*Q38&lt;='06 Lists'!$B$5,"Low",IF(P38*Q38&lt;='06 Lists'!$B$6,"Moderate",IF(P38*Q38&lt;='06 Lists'!$B$7,"High","Extreme"))))))</x:f>
      </x:c>
      <x:c r="S38" s="81"/>
    </x:row>
    <x:row r="39" ht="42" customHeight="1">
      <x:c r="A39" s="81"/>
      <x:c r="B39" s="81"/>
      <x:c r="C39" s="81"/>
      <x:c r="D39" s="81"/>
      <x:c r="E39" s="81"/>
      <x:c r="F39" s="155" t="str">
        <x:f>IF(OR(A39="",COUNT(D39:E39)&lt;&gt;2),"",IF(OR(D39&lt;1,D39&gt;5,E39&lt;1,E39&gt;5,MOD(D39,1)&lt;&gt;0,MOD(E39,1)&lt;&gt;0),"INVALID RATING",D39*E39))</x:f>
      </x:c>
      <x:c r="G39" s="155" t="str">
        <x:f>IF(A39="","",IF(F39="","UNRATED",IF(NOT(ISNUMBER(F39)),"CHECK RATING",IF(F39&lt;='06 Lists'!$B$5,"Low",IF(F39&lt;='06 Lists'!$B$6,"Moderate",IF(F39&lt;='06 Lists'!$B$7,"High","Extreme"))))))</x:f>
      </x:c>
      <x:c r="H39" s="81"/>
      <x:c r="I39" s="81"/>
      <x:c r="J39" s="81"/>
      <x:c r="K39" s="81"/>
      <x:c r="L39" s="144"/>
      <x:c r="M39" s="144"/>
      <x:c r="N39" s="144"/>
      <x:c r="O39" s="144"/>
      <x:c r="P39" s="81"/>
      <x:c r="Q39" s="81"/>
      <x:c r="R39" s="155" t="str">
        <x:f>IF(OR(A39="",COUNT(P39:Q39)&lt;&gt;2),"",IF(S39="","CONTROL EVIDENCE REQUIRED",IF(OR(P39&lt;1,P39&gt;5,Q39&lt;1,Q39&gt;5,MOD(P39,1)&lt;&gt;0,MOD(Q39,1)&lt;&gt;0),"INVALID RATING",IF(P39*Q39&lt;='06 Lists'!$B$5,"Low",IF(P39*Q39&lt;='06 Lists'!$B$6,"Moderate",IF(P39*Q39&lt;='06 Lists'!$B$7,"High","Extreme"))))))</x:f>
      </x:c>
      <x:c r="S39" s="81"/>
    </x:row>
    <x:row r="40" ht="42" customHeight="1">
      <x:c r="A40" s="81"/>
      <x:c r="B40" s="81"/>
      <x:c r="C40" s="81"/>
      <x:c r="D40" s="81"/>
      <x:c r="E40" s="81"/>
      <x:c r="F40" s="155" t="str">
        <x:f>IF(OR(A40="",COUNT(D40:E40)&lt;&gt;2),"",IF(OR(D40&lt;1,D40&gt;5,E40&lt;1,E40&gt;5,MOD(D40,1)&lt;&gt;0,MOD(E40,1)&lt;&gt;0),"INVALID RATING",D40*E40))</x:f>
      </x:c>
      <x:c r="G40" s="155" t="str">
        <x:f>IF(A40="","",IF(F40="","UNRATED",IF(NOT(ISNUMBER(F40)),"CHECK RATING",IF(F40&lt;='06 Lists'!$B$5,"Low",IF(F40&lt;='06 Lists'!$B$6,"Moderate",IF(F40&lt;='06 Lists'!$B$7,"High","Extreme"))))))</x:f>
      </x:c>
      <x:c r="H40" s="81"/>
      <x:c r="I40" s="81"/>
      <x:c r="J40" s="81"/>
      <x:c r="K40" s="81"/>
      <x:c r="L40" s="144"/>
      <x:c r="M40" s="144"/>
      <x:c r="N40" s="144"/>
      <x:c r="O40" s="144"/>
      <x:c r="P40" s="81"/>
      <x:c r="Q40" s="81"/>
      <x:c r="R40" s="155" t="str">
        <x:f>IF(OR(A40="",COUNT(P40:Q40)&lt;&gt;2),"",IF(S40="","CONTROL EVIDENCE REQUIRED",IF(OR(P40&lt;1,P40&gt;5,Q40&lt;1,Q40&gt;5,MOD(P40,1)&lt;&gt;0,MOD(Q40,1)&lt;&gt;0),"INVALID RATING",IF(P40*Q40&lt;='06 Lists'!$B$5,"Low",IF(P40*Q40&lt;='06 Lists'!$B$6,"Moderate",IF(P40*Q40&lt;='06 Lists'!$B$7,"High","Extreme"))))))</x:f>
      </x:c>
      <x:c r="S40" s="81"/>
    </x:row>
    <x:row r="41" ht="42" customHeight="1">
      <x:c r="A41" s="81"/>
      <x:c r="B41" s="81"/>
      <x:c r="C41" s="81"/>
      <x:c r="D41" s="81"/>
      <x:c r="E41" s="81"/>
      <x:c r="F41" s="155" t="str">
        <x:f>IF(OR(A41="",COUNT(D41:E41)&lt;&gt;2),"",IF(OR(D41&lt;1,D41&gt;5,E41&lt;1,E41&gt;5,MOD(D41,1)&lt;&gt;0,MOD(E41,1)&lt;&gt;0),"INVALID RATING",D41*E41))</x:f>
      </x:c>
      <x:c r="G41" s="155" t="str">
        <x:f>IF(A41="","",IF(F41="","UNRATED",IF(NOT(ISNUMBER(F41)),"CHECK RATING",IF(F41&lt;='06 Lists'!$B$5,"Low",IF(F41&lt;='06 Lists'!$B$6,"Moderate",IF(F41&lt;='06 Lists'!$B$7,"High","Extreme"))))))</x:f>
      </x:c>
      <x:c r="H41" s="81"/>
      <x:c r="I41" s="81"/>
      <x:c r="J41" s="81"/>
      <x:c r="K41" s="81"/>
      <x:c r="L41" s="144"/>
      <x:c r="M41" s="144"/>
      <x:c r="N41" s="144"/>
      <x:c r="O41" s="144"/>
      <x:c r="P41" s="81"/>
      <x:c r="Q41" s="81"/>
      <x:c r="R41" s="155" t="str">
        <x:f>IF(OR(A41="",COUNT(P41:Q41)&lt;&gt;2),"",IF(S41="","CONTROL EVIDENCE REQUIRED",IF(OR(P41&lt;1,P41&gt;5,Q41&lt;1,Q41&gt;5,MOD(P41,1)&lt;&gt;0,MOD(Q41,1)&lt;&gt;0),"INVALID RATING",IF(P41*Q41&lt;='06 Lists'!$B$5,"Low",IF(P41*Q41&lt;='06 Lists'!$B$6,"Moderate",IF(P41*Q41&lt;='06 Lists'!$B$7,"High","Extreme"))))))</x:f>
      </x:c>
      <x:c r="S41" s="81"/>
    </x:row>
    <x:row r="42" ht="42" customHeight="1">
      <x:c r="A42" s="81"/>
      <x:c r="B42" s="81"/>
      <x:c r="C42" s="81"/>
      <x:c r="D42" s="81"/>
      <x:c r="E42" s="81"/>
      <x:c r="F42" s="155" t="str">
        <x:f>IF(OR(A42="",COUNT(D42:E42)&lt;&gt;2),"",IF(OR(D42&lt;1,D42&gt;5,E42&lt;1,E42&gt;5,MOD(D42,1)&lt;&gt;0,MOD(E42,1)&lt;&gt;0),"INVALID RATING",D42*E42))</x:f>
      </x:c>
      <x:c r="G42" s="155" t="str">
        <x:f>IF(A42="","",IF(F42="","UNRATED",IF(NOT(ISNUMBER(F42)),"CHECK RATING",IF(F42&lt;='06 Lists'!$B$5,"Low",IF(F42&lt;='06 Lists'!$B$6,"Moderate",IF(F42&lt;='06 Lists'!$B$7,"High","Extreme"))))))</x:f>
      </x:c>
      <x:c r="H42" s="81"/>
      <x:c r="I42" s="81"/>
      <x:c r="J42" s="81"/>
      <x:c r="K42" s="81"/>
      <x:c r="L42" s="144"/>
      <x:c r="M42" s="144"/>
      <x:c r="N42" s="144"/>
      <x:c r="O42" s="144"/>
      <x:c r="P42" s="81"/>
      <x:c r="Q42" s="81"/>
      <x:c r="R42" s="155" t="str">
        <x:f>IF(OR(A42="",COUNT(P42:Q42)&lt;&gt;2),"",IF(S42="","CONTROL EVIDENCE REQUIRED",IF(OR(P42&lt;1,P42&gt;5,Q42&lt;1,Q42&gt;5,MOD(P42,1)&lt;&gt;0,MOD(Q42,1)&lt;&gt;0),"INVALID RATING",IF(P42*Q42&lt;='06 Lists'!$B$5,"Low",IF(P42*Q42&lt;='06 Lists'!$B$6,"Moderate",IF(P42*Q42&lt;='06 Lists'!$B$7,"High","Extreme"))))))</x:f>
      </x:c>
      <x:c r="S42" s="81"/>
    </x:row>
    <x:row r="43" ht="42" customHeight="1">
      <x:c r="A43" s="81"/>
      <x:c r="B43" s="81"/>
      <x:c r="C43" s="81"/>
      <x:c r="D43" s="81"/>
      <x:c r="E43" s="81"/>
      <x:c r="F43" s="155" t="str">
        <x:f>IF(OR(A43="",COUNT(D43:E43)&lt;&gt;2),"",IF(OR(D43&lt;1,D43&gt;5,E43&lt;1,E43&gt;5,MOD(D43,1)&lt;&gt;0,MOD(E43,1)&lt;&gt;0),"INVALID RATING",D43*E43))</x:f>
      </x:c>
      <x:c r="G43" s="155" t="str">
        <x:f>IF(A43="","",IF(F43="","UNRATED",IF(NOT(ISNUMBER(F43)),"CHECK RATING",IF(F43&lt;='06 Lists'!$B$5,"Low",IF(F43&lt;='06 Lists'!$B$6,"Moderate",IF(F43&lt;='06 Lists'!$B$7,"High","Extreme"))))))</x:f>
      </x:c>
      <x:c r="H43" s="81"/>
      <x:c r="I43" s="81"/>
      <x:c r="J43" s="81"/>
      <x:c r="K43" s="81"/>
      <x:c r="L43" s="144"/>
      <x:c r="M43" s="144"/>
      <x:c r="N43" s="144"/>
      <x:c r="O43" s="144"/>
      <x:c r="P43" s="81"/>
      <x:c r="Q43" s="81"/>
      <x:c r="R43" s="155" t="str">
        <x:f>IF(OR(A43="",COUNT(P43:Q43)&lt;&gt;2),"",IF(S43="","CONTROL EVIDENCE REQUIRED",IF(OR(P43&lt;1,P43&gt;5,Q43&lt;1,Q43&gt;5,MOD(P43,1)&lt;&gt;0,MOD(Q43,1)&lt;&gt;0),"INVALID RATING",IF(P43*Q43&lt;='06 Lists'!$B$5,"Low",IF(P43*Q43&lt;='06 Lists'!$B$6,"Moderate",IF(P43*Q43&lt;='06 Lists'!$B$7,"High","Extreme"))))))</x:f>
      </x:c>
      <x:c r="S43" s="81"/>
    </x:row>
    <x:row r="44" ht="42" customHeight="1">
      <x:c r="A44" s="81"/>
      <x:c r="B44" s="81"/>
      <x:c r="C44" s="81"/>
      <x:c r="D44" s="81"/>
      <x:c r="E44" s="81"/>
      <x:c r="F44" s="155" t="str">
        <x:f>IF(OR(A44="",COUNT(D44:E44)&lt;&gt;2),"",IF(OR(D44&lt;1,D44&gt;5,E44&lt;1,E44&gt;5,MOD(D44,1)&lt;&gt;0,MOD(E44,1)&lt;&gt;0),"INVALID RATING",D44*E44))</x:f>
      </x:c>
      <x:c r="G44" s="155" t="str">
        <x:f>IF(A44="","",IF(F44="","UNRATED",IF(NOT(ISNUMBER(F44)),"CHECK RATING",IF(F44&lt;='06 Lists'!$B$5,"Low",IF(F44&lt;='06 Lists'!$B$6,"Moderate",IF(F44&lt;='06 Lists'!$B$7,"High","Extreme"))))))</x:f>
      </x:c>
      <x:c r="H44" s="81"/>
      <x:c r="I44" s="81"/>
      <x:c r="J44" s="81"/>
      <x:c r="K44" s="81"/>
      <x:c r="L44" s="144"/>
      <x:c r="M44" s="144"/>
      <x:c r="N44" s="144"/>
      <x:c r="O44" s="144"/>
      <x:c r="P44" s="81"/>
      <x:c r="Q44" s="81"/>
      <x:c r="R44" s="155" t="str">
        <x:f>IF(OR(A44="",COUNT(P44:Q44)&lt;&gt;2),"",IF(S44="","CONTROL EVIDENCE REQUIRED",IF(OR(P44&lt;1,P44&gt;5,Q44&lt;1,Q44&gt;5,MOD(P44,1)&lt;&gt;0,MOD(Q44,1)&lt;&gt;0),"INVALID RATING",IF(P44*Q44&lt;='06 Lists'!$B$5,"Low",IF(P44*Q44&lt;='06 Lists'!$B$6,"Moderate",IF(P44*Q44&lt;='06 Lists'!$B$7,"High","Extreme"))))))</x:f>
      </x:c>
      <x:c r="S44" s="81"/>
    </x:row>
    <x:row r="45" ht="42" customHeight="1">
      <x:c r="A45" s="81"/>
      <x:c r="B45" s="81"/>
      <x:c r="C45" s="81"/>
      <x:c r="D45" s="81"/>
      <x:c r="E45" s="81"/>
      <x:c r="F45" s="155" t="str">
        <x:f>IF(OR(A45="",COUNT(D45:E45)&lt;&gt;2),"",IF(OR(D45&lt;1,D45&gt;5,E45&lt;1,E45&gt;5,MOD(D45,1)&lt;&gt;0,MOD(E45,1)&lt;&gt;0),"INVALID RATING",D45*E45))</x:f>
      </x:c>
      <x:c r="G45" s="155" t="str">
        <x:f>IF(A45="","",IF(F45="","UNRATED",IF(NOT(ISNUMBER(F45)),"CHECK RATING",IF(F45&lt;='06 Lists'!$B$5,"Low",IF(F45&lt;='06 Lists'!$B$6,"Moderate",IF(F45&lt;='06 Lists'!$B$7,"High","Extreme"))))))</x:f>
      </x:c>
      <x:c r="H45" s="81"/>
      <x:c r="I45" s="81"/>
      <x:c r="J45" s="81"/>
      <x:c r="K45" s="81"/>
      <x:c r="L45" s="144"/>
      <x:c r="M45" s="144"/>
      <x:c r="N45" s="144"/>
      <x:c r="O45" s="144"/>
      <x:c r="P45" s="81"/>
      <x:c r="Q45" s="81"/>
      <x:c r="R45" s="155" t="str">
        <x:f>IF(OR(A45="",COUNT(P45:Q45)&lt;&gt;2),"",IF(S45="","CONTROL EVIDENCE REQUIRED",IF(OR(P45&lt;1,P45&gt;5,Q45&lt;1,Q45&gt;5,MOD(P45,1)&lt;&gt;0,MOD(Q45,1)&lt;&gt;0),"INVALID RATING",IF(P45*Q45&lt;='06 Lists'!$B$5,"Low",IF(P45*Q45&lt;='06 Lists'!$B$6,"Moderate",IF(P45*Q45&lt;='06 Lists'!$B$7,"High","Extreme"))))))</x:f>
      </x:c>
      <x:c r="S45" s="81"/>
    </x:row>
    <x:row r="46" ht="42" customHeight="1">
      <x:c r="A46" s="81"/>
      <x:c r="B46" s="81"/>
      <x:c r="C46" s="81"/>
      <x:c r="D46" s="81"/>
      <x:c r="E46" s="81"/>
      <x:c r="F46" s="155" t="str">
        <x:f>IF(OR(A46="",COUNT(D46:E46)&lt;&gt;2),"",IF(OR(D46&lt;1,D46&gt;5,E46&lt;1,E46&gt;5,MOD(D46,1)&lt;&gt;0,MOD(E46,1)&lt;&gt;0),"INVALID RATING",D46*E46))</x:f>
      </x:c>
      <x:c r="G46" s="155" t="str">
        <x:f>IF(A46="","",IF(F46="","UNRATED",IF(NOT(ISNUMBER(F46)),"CHECK RATING",IF(F46&lt;='06 Lists'!$B$5,"Low",IF(F46&lt;='06 Lists'!$B$6,"Moderate",IF(F46&lt;='06 Lists'!$B$7,"High","Extreme"))))))</x:f>
      </x:c>
      <x:c r="H46" s="81"/>
      <x:c r="I46" s="81"/>
      <x:c r="J46" s="81"/>
      <x:c r="K46" s="81"/>
      <x:c r="L46" s="144"/>
      <x:c r="M46" s="144"/>
      <x:c r="N46" s="144"/>
      <x:c r="O46" s="144"/>
      <x:c r="P46" s="81"/>
      <x:c r="Q46" s="81"/>
      <x:c r="R46" s="155" t="str">
        <x:f>IF(OR(A46="",COUNT(P46:Q46)&lt;&gt;2),"",IF(S46="","CONTROL EVIDENCE REQUIRED",IF(OR(P46&lt;1,P46&gt;5,Q46&lt;1,Q46&gt;5,MOD(P46,1)&lt;&gt;0,MOD(Q46,1)&lt;&gt;0),"INVALID RATING",IF(P46*Q46&lt;='06 Lists'!$B$5,"Low",IF(P46*Q46&lt;='06 Lists'!$B$6,"Moderate",IF(P46*Q46&lt;='06 Lists'!$B$7,"High","Extreme"))))))</x:f>
      </x:c>
      <x:c r="S46" s="81"/>
    </x:row>
    <x:row r="47" ht="42" customHeight="1">
      <x:c r="A47" s="81"/>
      <x:c r="B47" s="81"/>
      <x:c r="C47" s="81"/>
      <x:c r="D47" s="81"/>
      <x:c r="E47" s="81"/>
      <x:c r="F47" s="155" t="str">
        <x:f>IF(OR(A47="",COUNT(D47:E47)&lt;&gt;2),"",IF(OR(D47&lt;1,D47&gt;5,E47&lt;1,E47&gt;5,MOD(D47,1)&lt;&gt;0,MOD(E47,1)&lt;&gt;0),"INVALID RATING",D47*E47))</x:f>
      </x:c>
      <x:c r="G47" s="155" t="str">
        <x:f>IF(A47="","",IF(F47="","UNRATED",IF(NOT(ISNUMBER(F47)),"CHECK RATING",IF(F47&lt;='06 Lists'!$B$5,"Low",IF(F47&lt;='06 Lists'!$B$6,"Moderate",IF(F47&lt;='06 Lists'!$B$7,"High","Extreme"))))))</x:f>
      </x:c>
      <x:c r="H47" s="81"/>
      <x:c r="I47" s="81"/>
      <x:c r="J47" s="81"/>
      <x:c r="K47" s="81"/>
      <x:c r="L47" s="144"/>
      <x:c r="M47" s="144"/>
      <x:c r="N47" s="144"/>
      <x:c r="O47" s="144"/>
      <x:c r="P47" s="81"/>
      <x:c r="Q47" s="81"/>
      <x:c r="R47" s="155" t="str">
        <x:f>IF(OR(A47="",COUNT(P47:Q47)&lt;&gt;2),"",IF(S47="","CONTROL EVIDENCE REQUIRED",IF(OR(P47&lt;1,P47&gt;5,Q47&lt;1,Q47&gt;5,MOD(P47,1)&lt;&gt;0,MOD(Q47,1)&lt;&gt;0),"INVALID RATING",IF(P47*Q47&lt;='06 Lists'!$B$5,"Low",IF(P47*Q47&lt;='06 Lists'!$B$6,"Moderate",IF(P47*Q47&lt;='06 Lists'!$B$7,"High","Extreme"))))))</x:f>
      </x:c>
      <x:c r="S47" s="81"/>
    </x:row>
    <x:row r="48" ht="42" customHeight="1">
      <x:c r="A48" s="81"/>
      <x:c r="B48" s="81"/>
      <x:c r="C48" s="81"/>
      <x:c r="D48" s="81"/>
      <x:c r="E48" s="81"/>
      <x:c r="F48" s="155" t="str">
        <x:f>IF(OR(A48="",COUNT(D48:E48)&lt;&gt;2),"",IF(OR(D48&lt;1,D48&gt;5,E48&lt;1,E48&gt;5,MOD(D48,1)&lt;&gt;0,MOD(E48,1)&lt;&gt;0),"INVALID RATING",D48*E48))</x:f>
      </x:c>
      <x:c r="G48" s="155" t="str">
        <x:f>IF(A48="","",IF(F48="","UNRATED",IF(NOT(ISNUMBER(F48)),"CHECK RATING",IF(F48&lt;='06 Lists'!$B$5,"Low",IF(F48&lt;='06 Lists'!$B$6,"Moderate",IF(F48&lt;='06 Lists'!$B$7,"High","Extreme"))))))</x:f>
      </x:c>
      <x:c r="H48" s="81"/>
      <x:c r="I48" s="81"/>
      <x:c r="J48" s="81"/>
      <x:c r="K48" s="81"/>
      <x:c r="L48" s="144"/>
      <x:c r="M48" s="144"/>
      <x:c r="N48" s="144"/>
      <x:c r="O48" s="144"/>
      <x:c r="P48" s="81"/>
      <x:c r="Q48" s="81"/>
      <x:c r="R48" s="155" t="str">
        <x:f>IF(OR(A48="",COUNT(P48:Q48)&lt;&gt;2),"",IF(S48="","CONTROL EVIDENCE REQUIRED",IF(OR(P48&lt;1,P48&gt;5,Q48&lt;1,Q48&gt;5,MOD(P48,1)&lt;&gt;0,MOD(Q48,1)&lt;&gt;0),"INVALID RATING",IF(P48*Q48&lt;='06 Lists'!$B$5,"Low",IF(P48*Q48&lt;='06 Lists'!$B$6,"Moderate",IF(P48*Q48&lt;='06 Lists'!$B$7,"High","Extreme"))))))</x:f>
      </x:c>
      <x:c r="S48" s="81"/>
    </x:row>
    <x:row r="49" ht="42" customHeight="1">
      <x:c r="A49" s="81"/>
      <x:c r="B49" s="81"/>
      <x:c r="C49" s="81"/>
      <x:c r="D49" s="81"/>
      <x:c r="E49" s="81"/>
      <x:c r="F49" s="155" t="str">
        <x:f>IF(OR(A49="",COUNT(D49:E49)&lt;&gt;2),"",IF(OR(D49&lt;1,D49&gt;5,E49&lt;1,E49&gt;5,MOD(D49,1)&lt;&gt;0,MOD(E49,1)&lt;&gt;0),"INVALID RATING",D49*E49))</x:f>
      </x:c>
      <x:c r="G49" s="155" t="str">
        <x:f>IF(A49="","",IF(F49="","UNRATED",IF(NOT(ISNUMBER(F49)),"CHECK RATING",IF(F49&lt;='06 Lists'!$B$5,"Low",IF(F49&lt;='06 Lists'!$B$6,"Moderate",IF(F49&lt;='06 Lists'!$B$7,"High","Extreme"))))))</x:f>
      </x:c>
      <x:c r="H49" s="81"/>
      <x:c r="I49" s="81"/>
      <x:c r="J49" s="81"/>
      <x:c r="K49" s="81"/>
      <x:c r="L49" s="144"/>
      <x:c r="M49" s="144"/>
      <x:c r="N49" s="144"/>
      <x:c r="O49" s="144"/>
      <x:c r="P49" s="81"/>
      <x:c r="Q49" s="81"/>
      <x:c r="R49" s="155" t="str">
        <x:f>IF(OR(A49="",COUNT(P49:Q49)&lt;&gt;2),"",IF(S49="","CONTROL EVIDENCE REQUIRED",IF(OR(P49&lt;1,P49&gt;5,Q49&lt;1,Q49&gt;5,MOD(P49,1)&lt;&gt;0,MOD(Q49,1)&lt;&gt;0),"INVALID RATING",IF(P49*Q49&lt;='06 Lists'!$B$5,"Low",IF(P49*Q49&lt;='06 Lists'!$B$6,"Moderate",IF(P49*Q49&lt;='06 Lists'!$B$7,"High","Extreme"))))))</x:f>
      </x:c>
      <x:c r="S49" s="81"/>
    </x:row>
    <x:row r="50" ht="42" customHeight="1">
      <x:c r="A50" s="81"/>
      <x:c r="B50" s="81"/>
      <x:c r="C50" s="81"/>
      <x:c r="D50" s="81"/>
      <x:c r="E50" s="81"/>
      <x:c r="F50" s="155" t="str">
        <x:f>IF(OR(A50="",COUNT(D50:E50)&lt;&gt;2),"",IF(OR(D50&lt;1,D50&gt;5,E50&lt;1,E50&gt;5,MOD(D50,1)&lt;&gt;0,MOD(E50,1)&lt;&gt;0),"INVALID RATING",D50*E50))</x:f>
      </x:c>
      <x:c r="G50" s="155" t="str">
        <x:f>IF(A50="","",IF(F50="","UNRATED",IF(NOT(ISNUMBER(F50)),"CHECK RATING",IF(F50&lt;='06 Lists'!$B$5,"Low",IF(F50&lt;='06 Lists'!$B$6,"Moderate",IF(F50&lt;='06 Lists'!$B$7,"High","Extreme"))))))</x:f>
      </x:c>
      <x:c r="H50" s="81"/>
      <x:c r="I50" s="81"/>
      <x:c r="J50" s="81"/>
      <x:c r="K50" s="81"/>
      <x:c r="L50" s="144"/>
      <x:c r="M50" s="144"/>
      <x:c r="N50" s="144"/>
      <x:c r="O50" s="144"/>
      <x:c r="P50" s="81"/>
      <x:c r="Q50" s="81"/>
      <x:c r="R50" s="155" t="str">
        <x:f>IF(OR(A50="",COUNT(P50:Q50)&lt;&gt;2),"",IF(S50="","CONTROL EVIDENCE REQUIRED",IF(OR(P50&lt;1,P50&gt;5,Q50&lt;1,Q50&gt;5,MOD(P50,1)&lt;&gt;0,MOD(Q50,1)&lt;&gt;0),"INVALID RATING",IF(P50*Q50&lt;='06 Lists'!$B$5,"Low",IF(P50*Q50&lt;='06 Lists'!$B$6,"Moderate",IF(P50*Q50&lt;='06 Lists'!$B$7,"High","Extreme"))))))</x:f>
      </x:c>
      <x:c r="S50" s="81"/>
    </x:row>
    <x:row r="51" ht="42" customHeight="1">
      <x:c r="A51" s="81"/>
      <x:c r="B51" s="81"/>
      <x:c r="C51" s="81"/>
      <x:c r="D51" s="81"/>
      <x:c r="E51" s="81"/>
      <x:c r="F51" s="155" t="str">
        <x:f>IF(OR(A51="",COUNT(D51:E51)&lt;&gt;2),"",IF(OR(D51&lt;1,D51&gt;5,E51&lt;1,E51&gt;5,MOD(D51,1)&lt;&gt;0,MOD(E51,1)&lt;&gt;0),"INVALID RATING",D51*E51))</x:f>
      </x:c>
      <x:c r="G51" s="155" t="str">
        <x:f>IF(A51="","",IF(F51="","UNRATED",IF(NOT(ISNUMBER(F51)),"CHECK RATING",IF(F51&lt;='06 Lists'!$B$5,"Low",IF(F51&lt;='06 Lists'!$B$6,"Moderate",IF(F51&lt;='06 Lists'!$B$7,"High","Extreme"))))))</x:f>
      </x:c>
      <x:c r="H51" s="81"/>
      <x:c r="I51" s="81"/>
      <x:c r="J51" s="81"/>
      <x:c r="K51" s="81"/>
      <x:c r="L51" s="144"/>
      <x:c r="M51" s="144"/>
      <x:c r="N51" s="144"/>
      <x:c r="O51" s="144"/>
      <x:c r="P51" s="81"/>
      <x:c r="Q51" s="81"/>
      <x:c r="R51" s="155" t="str">
        <x:f>IF(OR(A51="",COUNT(P51:Q51)&lt;&gt;2),"",IF(S51="","CONTROL EVIDENCE REQUIRED",IF(OR(P51&lt;1,P51&gt;5,Q51&lt;1,Q51&gt;5,MOD(P51,1)&lt;&gt;0,MOD(Q51,1)&lt;&gt;0),"INVALID RATING",IF(P51*Q51&lt;='06 Lists'!$B$5,"Low",IF(P51*Q51&lt;='06 Lists'!$B$6,"Moderate",IF(P51*Q51&lt;='06 Lists'!$B$7,"High","Extreme"))))))</x:f>
      </x:c>
      <x:c r="S51" s="81"/>
    </x:row>
    <x:row r="52" ht="42" customHeight="1">
      <x:c r="A52" s="81"/>
      <x:c r="B52" s="81"/>
      <x:c r="C52" s="81"/>
      <x:c r="D52" s="81"/>
      <x:c r="E52" s="81"/>
      <x:c r="F52" s="155" t="str">
        <x:f>IF(OR(A52="",COUNT(D52:E52)&lt;&gt;2),"",IF(OR(D52&lt;1,D52&gt;5,E52&lt;1,E52&gt;5,MOD(D52,1)&lt;&gt;0,MOD(E52,1)&lt;&gt;0),"INVALID RATING",D52*E52))</x:f>
      </x:c>
      <x:c r="G52" s="155" t="str">
        <x:f>IF(A52="","",IF(F52="","UNRATED",IF(NOT(ISNUMBER(F52)),"CHECK RATING",IF(F52&lt;='06 Lists'!$B$5,"Low",IF(F52&lt;='06 Lists'!$B$6,"Moderate",IF(F52&lt;='06 Lists'!$B$7,"High","Extreme"))))))</x:f>
      </x:c>
      <x:c r="H52" s="81"/>
      <x:c r="I52" s="81"/>
      <x:c r="J52" s="81"/>
      <x:c r="K52" s="81"/>
      <x:c r="L52" s="144"/>
      <x:c r="M52" s="144"/>
      <x:c r="N52" s="144"/>
      <x:c r="O52" s="144"/>
      <x:c r="P52" s="81"/>
      <x:c r="Q52" s="81"/>
      <x:c r="R52" s="155" t="str">
        <x:f>IF(OR(A52="",COUNT(P52:Q52)&lt;&gt;2),"",IF(S52="","CONTROL EVIDENCE REQUIRED",IF(OR(P52&lt;1,P52&gt;5,Q52&lt;1,Q52&gt;5,MOD(P52,1)&lt;&gt;0,MOD(Q52,1)&lt;&gt;0),"INVALID RATING",IF(P52*Q52&lt;='06 Lists'!$B$5,"Low",IF(P52*Q52&lt;='06 Lists'!$B$6,"Moderate",IF(P52*Q52&lt;='06 Lists'!$B$7,"High","Extreme"))))))</x:f>
      </x:c>
      <x:c r="S52" s="81"/>
    </x:row>
    <x:row r="53" ht="42" customHeight="1">
      <x:c r="A53" s="81"/>
      <x:c r="B53" s="81"/>
      <x:c r="C53" s="81"/>
      <x:c r="D53" s="81"/>
      <x:c r="E53" s="81"/>
      <x:c r="F53" s="155" t="str">
        <x:f>IF(OR(A53="",COUNT(D53:E53)&lt;&gt;2),"",IF(OR(D53&lt;1,D53&gt;5,E53&lt;1,E53&gt;5,MOD(D53,1)&lt;&gt;0,MOD(E53,1)&lt;&gt;0),"INVALID RATING",D53*E53))</x:f>
      </x:c>
      <x:c r="G53" s="155" t="str">
        <x:f>IF(A53="","",IF(F53="","UNRATED",IF(NOT(ISNUMBER(F53)),"CHECK RATING",IF(F53&lt;='06 Lists'!$B$5,"Low",IF(F53&lt;='06 Lists'!$B$6,"Moderate",IF(F53&lt;='06 Lists'!$B$7,"High","Extreme"))))))</x:f>
      </x:c>
      <x:c r="H53" s="81"/>
      <x:c r="I53" s="81"/>
      <x:c r="J53" s="81"/>
      <x:c r="K53" s="81"/>
      <x:c r="L53" s="144"/>
      <x:c r="M53" s="144"/>
      <x:c r="N53" s="144"/>
      <x:c r="O53" s="144"/>
      <x:c r="P53" s="81"/>
      <x:c r="Q53" s="81"/>
      <x:c r="R53" s="155" t="str">
        <x:f>IF(OR(A53="",COUNT(P53:Q53)&lt;&gt;2),"",IF(S53="","CONTROL EVIDENCE REQUIRED",IF(OR(P53&lt;1,P53&gt;5,Q53&lt;1,Q53&gt;5,MOD(P53,1)&lt;&gt;0,MOD(Q53,1)&lt;&gt;0),"INVALID RATING",IF(P53*Q53&lt;='06 Lists'!$B$5,"Low",IF(P53*Q53&lt;='06 Lists'!$B$6,"Moderate",IF(P53*Q53&lt;='06 Lists'!$B$7,"High","Extreme"))))))</x:f>
      </x:c>
      <x:c r="S53" s="81"/>
    </x:row>
    <x:row r="54" ht="42" customHeight="1">
      <x:c r="A54" s="81"/>
      <x:c r="B54" s="81"/>
      <x:c r="C54" s="81"/>
      <x:c r="D54" s="81"/>
      <x:c r="E54" s="81"/>
      <x:c r="F54" s="155" t="str">
        <x:f>IF(OR(A54="",COUNT(D54:E54)&lt;&gt;2),"",IF(OR(D54&lt;1,D54&gt;5,E54&lt;1,E54&gt;5,MOD(D54,1)&lt;&gt;0,MOD(E54,1)&lt;&gt;0),"INVALID RATING",D54*E54))</x:f>
      </x:c>
      <x:c r="G54" s="155" t="str">
        <x:f>IF(A54="","",IF(F54="","UNRATED",IF(NOT(ISNUMBER(F54)),"CHECK RATING",IF(F54&lt;='06 Lists'!$B$5,"Low",IF(F54&lt;='06 Lists'!$B$6,"Moderate",IF(F54&lt;='06 Lists'!$B$7,"High","Extreme"))))))</x:f>
      </x:c>
      <x:c r="H54" s="81"/>
      <x:c r="I54" s="81"/>
      <x:c r="J54" s="81"/>
      <x:c r="K54" s="81"/>
      <x:c r="L54" s="144"/>
      <x:c r="M54" s="144"/>
      <x:c r="N54" s="144"/>
      <x:c r="O54" s="144"/>
      <x:c r="P54" s="81"/>
      <x:c r="Q54" s="81"/>
      <x:c r="R54" s="155" t="str">
        <x:f>IF(OR(A54="",COUNT(P54:Q54)&lt;&gt;2),"",IF(S54="","CONTROL EVIDENCE REQUIRED",IF(OR(P54&lt;1,P54&gt;5,Q54&lt;1,Q54&gt;5,MOD(P54,1)&lt;&gt;0,MOD(Q54,1)&lt;&gt;0),"INVALID RATING",IF(P54*Q54&lt;='06 Lists'!$B$5,"Low",IF(P54*Q54&lt;='06 Lists'!$B$6,"Moderate",IF(P54*Q54&lt;='06 Lists'!$B$7,"High","Extreme"))))))</x:f>
      </x:c>
      <x:c r="S54" s="81"/>
    </x:row>
    <x:row r="55" ht="42" customHeight="1">
      <x:c r="A55" s="81"/>
      <x:c r="B55" s="81"/>
      <x:c r="C55" s="81"/>
      <x:c r="D55" s="81"/>
      <x:c r="E55" s="81"/>
      <x:c r="F55" s="155" t="str">
        <x:f>IF(OR(A55="",COUNT(D55:E55)&lt;&gt;2),"",IF(OR(D55&lt;1,D55&gt;5,E55&lt;1,E55&gt;5,MOD(D55,1)&lt;&gt;0,MOD(E55,1)&lt;&gt;0),"INVALID RATING",D55*E55))</x:f>
      </x:c>
      <x:c r="G55" s="155" t="str">
        <x:f>IF(A55="","",IF(F55="","UNRATED",IF(NOT(ISNUMBER(F55)),"CHECK RATING",IF(F55&lt;='06 Lists'!$B$5,"Low",IF(F55&lt;='06 Lists'!$B$6,"Moderate",IF(F55&lt;='06 Lists'!$B$7,"High","Extreme"))))))</x:f>
      </x:c>
      <x:c r="H55" s="81"/>
      <x:c r="I55" s="81"/>
      <x:c r="J55" s="81"/>
      <x:c r="K55" s="81"/>
      <x:c r="L55" s="144"/>
      <x:c r="M55" s="144"/>
      <x:c r="N55" s="144"/>
      <x:c r="O55" s="144"/>
      <x:c r="P55" s="81"/>
      <x:c r="Q55" s="81"/>
      <x:c r="R55" s="155" t="str">
        <x:f>IF(OR(A55="",COUNT(P55:Q55)&lt;&gt;2),"",IF(S55="","CONTROL EVIDENCE REQUIRED",IF(OR(P55&lt;1,P55&gt;5,Q55&lt;1,Q55&gt;5,MOD(P55,1)&lt;&gt;0,MOD(Q55,1)&lt;&gt;0),"INVALID RATING",IF(P55*Q55&lt;='06 Lists'!$B$5,"Low",IF(P55*Q55&lt;='06 Lists'!$B$6,"Moderate",IF(P55*Q55&lt;='06 Lists'!$B$7,"High","Extreme"))))))</x:f>
      </x:c>
      <x:c r="S55" s="81"/>
    </x:row>
    <x:row r="56" ht="42" customHeight="1">
      <x:c r="A56" s="81"/>
      <x:c r="B56" s="81"/>
      <x:c r="C56" s="81"/>
      <x:c r="D56" s="81"/>
      <x:c r="E56" s="81"/>
      <x:c r="F56" s="155" t="str">
        <x:f>IF(OR(A56="",COUNT(D56:E56)&lt;&gt;2),"",IF(OR(D56&lt;1,D56&gt;5,E56&lt;1,E56&gt;5,MOD(D56,1)&lt;&gt;0,MOD(E56,1)&lt;&gt;0),"INVALID RATING",D56*E56))</x:f>
      </x:c>
      <x:c r="G56" s="155" t="str">
        <x:f>IF(A56="","",IF(F56="","UNRATED",IF(NOT(ISNUMBER(F56)),"CHECK RATING",IF(F56&lt;='06 Lists'!$B$5,"Low",IF(F56&lt;='06 Lists'!$B$6,"Moderate",IF(F56&lt;='06 Lists'!$B$7,"High","Extreme"))))))</x:f>
      </x:c>
      <x:c r="H56" s="81"/>
      <x:c r="I56" s="81"/>
      <x:c r="J56" s="81"/>
      <x:c r="K56" s="81"/>
      <x:c r="L56" s="144"/>
      <x:c r="M56" s="144"/>
      <x:c r="N56" s="144"/>
      <x:c r="O56" s="144"/>
      <x:c r="P56" s="81"/>
      <x:c r="Q56" s="81"/>
      <x:c r="R56" s="155" t="str">
        <x:f>IF(OR(A56="",COUNT(P56:Q56)&lt;&gt;2),"",IF(S56="","CONTROL EVIDENCE REQUIRED",IF(OR(P56&lt;1,P56&gt;5,Q56&lt;1,Q56&gt;5,MOD(P56,1)&lt;&gt;0,MOD(Q56,1)&lt;&gt;0),"INVALID RATING",IF(P56*Q56&lt;='06 Lists'!$B$5,"Low",IF(P56*Q56&lt;='06 Lists'!$B$6,"Moderate",IF(P56*Q56&lt;='06 Lists'!$B$7,"High","Extreme"))))))</x:f>
      </x:c>
      <x:c r="S56" s="81"/>
    </x:row>
    <x:row r="57" ht="42" customHeight="1">
      <x:c r="A57" s="81"/>
      <x:c r="B57" s="81"/>
      <x:c r="C57" s="81"/>
      <x:c r="D57" s="81"/>
      <x:c r="E57" s="81"/>
      <x:c r="F57" s="155" t="str">
        <x:f>IF(OR(A57="",COUNT(D57:E57)&lt;&gt;2),"",IF(OR(D57&lt;1,D57&gt;5,E57&lt;1,E57&gt;5,MOD(D57,1)&lt;&gt;0,MOD(E57,1)&lt;&gt;0),"INVALID RATING",D57*E57))</x:f>
      </x:c>
      <x:c r="G57" s="155" t="str">
        <x:f>IF(A57="","",IF(F57="","UNRATED",IF(NOT(ISNUMBER(F57)),"CHECK RATING",IF(F57&lt;='06 Lists'!$B$5,"Low",IF(F57&lt;='06 Lists'!$B$6,"Moderate",IF(F57&lt;='06 Lists'!$B$7,"High","Extreme"))))))</x:f>
      </x:c>
      <x:c r="H57" s="81"/>
      <x:c r="I57" s="81"/>
      <x:c r="J57" s="81"/>
      <x:c r="K57" s="81"/>
      <x:c r="L57" s="144"/>
      <x:c r="M57" s="144"/>
      <x:c r="N57" s="144"/>
      <x:c r="O57" s="144"/>
      <x:c r="P57" s="81"/>
      <x:c r="Q57" s="81"/>
      <x:c r="R57" s="155" t="str">
        <x:f>IF(OR(A57="",COUNT(P57:Q57)&lt;&gt;2),"",IF(S57="","CONTROL EVIDENCE REQUIRED",IF(OR(P57&lt;1,P57&gt;5,Q57&lt;1,Q57&gt;5,MOD(P57,1)&lt;&gt;0,MOD(Q57,1)&lt;&gt;0),"INVALID RATING",IF(P57*Q57&lt;='06 Lists'!$B$5,"Low",IF(P57*Q57&lt;='06 Lists'!$B$6,"Moderate",IF(P57*Q57&lt;='06 Lists'!$B$7,"High","Extreme"))))))</x:f>
      </x:c>
      <x:c r="S57" s="81"/>
    </x:row>
    <x:row r="58" ht="42" customHeight="1">
      <x:c r="A58" s="81"/>
      <x:c r="B58" s="81"/>
      <x:c r="C58" s="81"/>
      <x:c r="D58" s="81"/>
      <x:c r="E58" s="81"/>
      <x:c r="F58" s="155" t="str">
        <x:f>IF(OR(A58="",COUNT(D58:E58)&lt;&gt;2),"",IF(OR(D58&lt;1,D58&gt;5,E58&lt;1,E58&gt;5,MOD(D58,1)&lt;&gt;0,MOD(E58,1)&lt;&gt;0),"INVALID RATING",D58*E58))</x:f>
      </x:c>
      <x:c r="G58" s="155" t="str">
        <x:f>IF(A58="","",IF(F58="","UNRATED",IF(NOT(ISNUMBER(F58)),"CHECK RATING",IF(F58&lt;='06 Lists'!$B$5,"Low",IF(F58&lt;='06 Lists'!$B$6,"Moderate",IF(F58&lt;='06 Lists'!$B$7,"High","Extreme"))))))</x:f>
      </x:c>
      <x:c r="H58" s="81"/>
      <x:c r="I58" s="81"/>
      <x:c r="J58" s="81"/>
      <x:c r="K58" s="81"/>
      <x:c r="L58" s="144"/>
      <x:c r="M58" s="144"/>
      <x:c r="N58" s="144"/>
      <x:c r="O58" s="144"/>
      <x:c r="P58" s="81"/>
      <x:c r="Q58" s="81"/>
      <x:c r="R58" s="155" t="str">
        <x:f>IF(OR(A58="",COUNT(P58:Q58)&lt;&gt;2),"",IF(S58="","CONTROL EVIDENCE REQUIRED",IF(OR(P58&lt;1,P58&gt;5,Q58&lt;1,Q58&gt;5,MOD(P58,1)&lt;&gt;0,MOD(Q58,1)&lt;&gt;0),"INVALID RATING",IF(P58*Q58&lt;='06 Lists'!$B$5,"Low",IF(P58*Q58&lt;='06 Lists'!$B$6,"Moderate",IF(P58*Q58&lt;='06 Lists'!$B$7,"High","Extreme"))))))</x:f>
      </x:c>
      <x:c r="S58" s="81"/>
    </x:row>
    <x:row r="59" ht="42" customHeight="1">
      <x:c r="A59" s="81"/>
      <x:c r="B59" s="81"/>
      <x:c r="C59" s="81"/>
      <x:c r="D59" s="81"/>
      <x:c r="E59" s="81"/>
      <x:c r="F59" s="155" t="str">
        <x:f>IF(OR(A59="",COUNT(D59:E59)&lt;&gt;2),"",IF(OR(D59&lt;1,D59&gt;5,E59&lt;1,E59&gt;5,MOD(D59,1)&lt;&gt;0,MOD(E59,1)&lt;&gt;0),"INVALID RATING",D59*E59))</x:f>
      </x:c>
      <x:c r="G59" s="155" t="str">
        <x:f>IF(A59="","",IF(F59="","UNRATED",IF(NOT(ISNUMBER(F59)),"CHECK RATING",IF(F59&lt;='06 Lists'!$B$5,"Low",IF(F59&lt;='06 Lists'!$B$6,"Moderate",IF(F59&lt;='06 Lists'!$B$7,"High","Extreme"))))))</x:f>
      </x:c>
      <x:c r="H59" s="81"/>
      <x:c r="I59" s="81"/>
      <x:c r="J59" s="81"/>
      <x:c r="K59" s="81"/>
      <x:c r="L59" s="144"/>
      <x:c r="M59" s="144"/>
      <x:c r="N59" s="144"/>
      <x:c r="O59" s="144"/>
      <x:c r="P59" s="81"/>
      <x:c r="Q59" s="81"/>
      <x:c r="R59" s="155" t="str">
        <x:f>IF(OR(A59="",COUNT(P59:Q59)&lt;&gt;2),"",IF(S59="","CONTROL EVIDENCE REQUIRED",IF(OR(P59&lt;1,P59&gt;5,Q59&lt;1,Q59&gt;5,MOD(P59,1)&lt;&gt;0,MOD(Q59,1)&lt;&gt;0),"INVALID RATING",IF(P59*Q59&lt;='06 Lists'!$B$5,"Low",IF(P59*Q59&lt;='06 Lists'!$B$6,"Moderate",IF(P59*Q59&lt;='06 Lists'!$B$7,"High","Extreme"))))))</x:f>
      </x:c>
      <x:c r="S59" s="81"/>
    </x:row>
    <x:row r="60" ht="42" customHeight="1">
      <x:c r="A60" s="81"/>
      <x:c r="B60" s="81"/>
      <x:c r="C60" s="81"/>
      <x:c r="D60" s="81"/>
      <x:c r="E60" s="81"/>
      <x:c r="F60" s="155" t="str">
        <x:f>IF(OR(A60="",COUNT(D60:E60)&lt;&gt;2),"",IF(OR(D60&lt;1,D60&gt;5,E60&lt;1,E60&gt;5,MOD(D60,1)&lt;&gt;0,MOD(E60,1)&lt;&gt;0),"INVALID RATING",D60*E60))</x:f>
      </x:c>
      <x:c r="G60" s="155" t="str">
        <x:f>IF(A60="","",IF(F60="","UNRATED",IF(NOT(ISNUMBER(F60)),"CHECK RATING",IF(F60&lt;='06 Lists'!$B$5,"Low",IF(F60&lt;='06 Lists'!$B$6,"Moderate",IF(F60&lt;='06 Lists'!$B$7,"High","Extreme"))))))</x:f>
      </x:c>
      <x:c r="H60" s="81"/>
      <x:c r="I60" s="81"/>
      <x:c r="J60" s="81"/>
      <x:c r="K60" s="81"/>
      <x:c r="L60" s="144"/>
      <x:c r="M60" s="144"/>
      <x:c r="N60" s="144"/>
      <x:c r="O60" s="144"/>
      <x:c r="P60" s="81"/>
      <x:c r="Q60" s="81"/>
      <x:c r="R60" s="155" t="str">
        <x:f>IF(OR(A60="",COUNT(P60:Q60)&lt;&gt;2),"",IF(S60="","CONTROL EVIDENCE REQUIRED",IF(OR(P60&lt;1,P60&gt;5,Q60&lt;1,Q60&gt;5,MOD(P60,1)&lt;&gt;0,MOD(Q60,1)&lt;&gt;0),"INVALID RATING",IF(P60*Q60&lt;='06 Lists'!$B$5,"Low",IF(P60*Q60&lt;='06 Lists'!$B$6,"Moderate",IF(P60*Q60&lt;='06 Lists'!$B$7,"High","Extreme"))))))</x:f>
      </x:c>
      <x:c r="S60" s="81"/>
    </x:row>
    <x:row r="61" ht="42" customHeight="1">
      <x:c r="A61" s="81"/>
      <x:c r="B61" s="81"/>
      <x:c r="C61" s="81"/>
      <x:c r="D61" s="81"/>
      <x:c r="E61" s="81"/>
      <x:c r="F61" s="155" t="str">
        <x:f>IF(OR(A61="",COUNT(D61:E61)&lt;&gt;2),"",IF(OR(D61&lt;1,D61&gt;5,E61&lt;1,E61&gt;5,MOD(D61,1)&lt;&gt;0,MOD(E61,1)&lt;&gt;0),"INVALID RATING",D61*E61))</x:f>
      </x:c>
      <x:c r="G61" s="155" t="str">
        <x:f>IF(A61="","",IF(F61="","UNRATED",IF(NOT(ISNUMBER(F61)),"CHECK RATING",IF(F61&lt;='06 Lists'!$B$5,"Low",IF(F61&lt;='06 Lists'!$B$6,"Moderate",IF(F61&lt;='06 Lists'!$B$7,"High","Extreme"))))))</x:f>
      </x:c>
      <x:c r="H61" s="81"/>
      <x:c r="I61" s="81"/>
      <x:c r="J61" s="81"/>
      <x:c r="K61" s="81"/>
      <x:c r="L61" s="144"/>
      <x:c r="M61" s="144"/>
      <x:c r="N61" s="144"/>
      <x:c r="O61" s="144"/>
      <x:c r="P61" s="81"/>
      <x:c r="Q61" s="81"/>
      <x:c r="R61" s="155" t="str">
        <x:f>IF(OR(A61="",COUNT(P61:Q61)&lt;&gt;2),"",IF(S61="","CONTROL EVIDENCE REQUIRED",IF(OR(P61&lt;1,P61&gt;5,Q61&lt;1,Q61&gt;5,MOD(P61,1)&lt;&gt;0,MOD(Q61,1)&lt;&gt;0),"INVALID RATING",IF(P61*Q61&lt;='06 Lists'!$B$5,"Low",IF(P61*Q61&lt;='06 Lists'!$B$6,"Moderate",IF(P61*Q61&lt;='06 Lists'!$B$7,"High","Extreme"))))))</x:f>
      </x:c>
      <x:c r="S61" s="81"/>
    </x:row>
    <x:row r="62" ht="42" customHeight="1">
      <x:c r="A62" s="81"/>
      <x:c r="B62" s="81"/>
      <x:c r="C62" s="81"/>
      <x:c r="D62" s="81"/>
      <x:c r="E62" s="81"/>
      <x:c r="F62" s="155" t="str">
        <x:f>IF(OR(A62="",COUNT(D62:E62)&lt;&gt;2),"",IF(OR(D62&lt;1,D62&gt;5,E62&lt;1,E62&gt;5,MOD(D62,1)&lt;&gt;0,MOD(E62,1)&lt;&gt;0),"INVALID RATING",D62*E62))</x:f>
      </x:c>
      <x:c r="G62" s="155" t="str">
        <x:f>IF(A62="","",IF(F62="","UNRATED",IF(NOT(ISNUMBER(F62)),"CHECK RATING",IF(F62&lt;='06 Lists'!$B$5,"Low",IF(F62&lt;='06 Lists'!$B$6,"Moderate",IF(F62&lt;='06 Lists'!$B$7,"High","Extreme"))))))</x:f>
      </x:c>
      <x:c r="H62" s="81"/>
      <x:c r="I62" s="81"/>
      <x:c r="J62" s="81"/>
      <x:c r="K62" s="81"/>
      <x:c r="L62" s="144"/>
      <x:c r="M62" s="144"/>
      <x:c r="N62" s="144"/>
      <x:c r="O62" s="144"/>
      <x:c r="P62" s="81"/>
      <x:c r="Q62" s="81"/>
      <x:c r="R62" s="155" t="str">
        <x:f>IF(OR(A62="",COUNT(P62:Q62)&lt;&gt;2),"",IF(S62="","CONTROL EVIDENCE REQUIRED",IF(OR(P62&lt;1,P62&gt;5,Q62&lt;1,Q62&gt;5,MOD(P62,1)&lt;&gt;0,MOD(Q62,1)&lt;&gt;0),"INVALID RATING",IF(P62*Q62&lt;='06 Lists'!$B$5,"Low",IF(P62*Q62&lt;='06 Lists'!$B$6,"Moderate",IF(P62*Q62&lt;='06 Lists'!$B$7,"High","Extreme"))))))</x:f>
      </x:c>
      <x:c r="S62" s="81"/>
    </x:row>
    <x:row r="63" ht="42" customHeight="1">
      <x:c r="A63" s="81"/>
      <x:c r="B63" s="81"/>
      <x:c r="C63" s="81"/>
      <x:c r="D63" s="81"/>
      <x:c r="E63" s="81"/>
      <x:c r="F63" s="155" t="str">
        <x:f>IF(OR(A63="",COUNT(D63:E63)&lt;&gt;2),"",IF(OR(D63&lt;1,D63&gt;5,E63&lt;1,E63&gt;5,MOD(D63,1)&lt;&gt;0,MOD(E63,1)&lt;&gt;0),"INVALID RATING",D63*E63))</x:f>
      </x:c>
      <x:c r="G63" s="155" t="str">
        <x:f>IF(A63="","",IF(F63="","UNRATED",IF(NOT(ISNUMBER(F63)),"CHECK RATING",IF(F63&lt;='06 Lists'!$B$5,"Low",IF(F63&lt;='06 Lists'!$B$6,"Moderate",IF(F63&lt;='06 Lists'!$B$7,"High","Extreme"))))))</x:f>
      </x:c>
      <x:c r="H63" s="81"/>
      <x:c r="I63" s="81"/>
      <x:c r="J63" s="81"/>
      <x:c r="K63" s="81"/>
      <x:c r="L63" s="144"/>
      <x:c r="M63" s="144"/>
      <x:c r="N63" s="144"/>
      <x:c r="O63" s="144"/>
      <x:c r="P63" s="81"/>
      <x:c r="Q63" s="81"/>
      <x:c r="R63" s="155" t="str">
        <x:f>IF(OR(A63="",COUNT(P63:Q63)&lt;&gt;2),"",IF(S63="","CONTROL EVIDENCE REQUIRED",IF(OR(P63&lt;1,P63&gt;5,Q63&lt;1,Q63&gt;5,MOD(P63,1)&lt;&gt;0,MOD(Q63,1)&lt;&gt;0),"INVALID RATING",IF(P63*Q63&lt;='06 Lists'!$B$5,"Low",IF(P63*Q63&lt;='06 Lists'!$B$6,"Moderate",IF(P63*Q63&lt;='06 Lists'!$B$7,"High","Extreme"))))))</x:f>
      </x:c>
      <x:c r="S63" s="81"/>
    </x:row>
    <x:row r="64" ht="42" customHeight="1">
      <x:c r="A64" s="81"/>
      <x:c r="B64" s="81"/>
      <x:c r="C64" s="81"/>
      <x:c r="D64" s="81"/>
      <x:c r="E64" s="81"/>
      <x:c r="F64" s="155" t="str">
        <x:f>IF(OR(A64="",COUNT(D64:E64)&lt;&gt;2),"",IF(OR(D64&lt;1,D64&gt;5,E64&lt;1,E64&gt;5,MOD(D64,1)&lt;&gt;0,MOD(E64,1)&lt;&gt;0),"INVALID RATING",D64*E64))</x:f>
      </x:c>
      <x:c r="G64" s="155" t="str">
        <x:f>IF(A64="","",IF(F64="","UNRATED",IF(NOT(ISNUMBER(F64)),"CHECK RATING",IF(F64&lt;='06 Lists'!$B$5,"Low",IF(F64&lt;='06 Lists'!$B$6,"Moderate",IF(F64&lt;='06 Lists'!$B$7,"High","Extreme"))))))</x:f>
      </x:c>
      <x:c r="H64" s="81"/>
      <x:c r="I64" s="81"/>
      <x:c r="J64" s="81"/>
      <x:c r="K64" s="81"/>
      <x:c r="L64" s="144"/>
      <x:c r="M64" s="144"/>
      <x:c r="N64" s="144"/>
      <x:c r="O64" s="144"/>
      <x:c r="P64" s="81"/>
      <x:c r="Q64" s="81"/>
      <x:c r="R64" s="155" t="str">
        <x:f>IF(OR(A64="",COUNT(P64:Q64)&lt;&gt;2),"",IF(S64="","CONTROL EVIDENCE REQUIRED",IF(OR(P64&lt;1,P64&gt;5,Q64&lt;1,Q64&gt;5,MOD(P64,1)&lt;&gt;0,MOD(Q64,1)&lt;&gt;0),"INVALID RATING",IF(P64*Q64&lt;='06 Lists'!$B$5,"Low",IF(P64*Q64&lt;='06 Lists'!$B$6,"Moderate",IF(P64*Q64&lt;='06 Lists'!$B$7,"High","Extreme"))))))</x:f>
      </x:c>
      <x:c r="S64" s="81"/>
    </x:row>
    <x:row r="65" ht="42" customHeight="1">
      <x:c r="A65" s="81"/>
      <x:c r="B65" s="81"/>
      <x:c r="C65" s="81"/>
      <x:c r="D65" s="81"/>
      <x:c r="E65" s="81"/>
      <x:c r="F65" s="155" t="str">
        <x:f>IF(OR(A65="",COUNT(D65:E65)&lt;&gt;2),"",IF(OR(D65&lt;1,D65&gt;5,E65&lt;1,E65&gt;5,MOD(D65,1)&lt;&gt;0,MOD(E65,1)&lt;&gt;0),"INVALID RATING",D65*E65))</x:f>
      </x:c>
      <x:c r="G65" s="155" t="str">
        <x:f>IF(A65="","",IF(F65="","UNRATED",IF(NOT(ISNUMBER(F65)),"CHECK RATING",IF(F65&lt;='06 Lists'!$B$5,"Low",IF(F65&lt;='06 Lists'!$B$6,"Moderate",IF(F65&lt;='06 Lists'!$B$7,"High","Extreme"))))))</x:f>
      </x:c>
      <x:c r="H65" s="81"/>
      <x:c r="I65" s="81"/>
      <x:c r="J65" s="81"/>
      <x:c r="K65" s="81"/>
      <x:c r="L65" s="144"/>
      <x:c r="M65" s="144"/>
      <x:c r="N65" s="144"/>
      <x:c r="O65" s="144"/>
      <x:c r="P65" s="81"/>
      <x:c r="Q65" s="81"/>
      <x:c r="R65" s="155" t="str">
        <x:f>IF(OR(A65="",COUNT(P65:Q65)&lt;&gt;2),"",IF(S65="","CONTROL EVIDENCE REQUIRED",IF(OR(P65&lt;1,P65&gt;5,Q65&lt;1,Q65&gt;5,MOD(P65,1)&lt;&gt;0,MOD(Q65,1)&lt;&gt;0),"INVALID RATING",IF(P65*Q65&lt;='06 Lists'!$B$5,"Low",IF(P65*Q65&lt;='06 Lists'!$B$6,"Moderate",IF(P65*Q65&lt;='06 Lists'!$B$7,"High","Extreme"))))))</x:f>
      </x:c>
      <x:c r="S65" s="81"/>
    </x:row>
    <x:row r="66" ht="42" customHeight="1">
      <x:c r="A66" s="81"/>
      <x:c r="B66" s="81"/>
      <x:c r="C66" s="81"/>
      <x:c r="D66" s="81"/>
      <x:c r="E66" s="81"/>
      <x:c r="F66" s="155" t="str">
        <x:f>IF(OR(A66="",COUNT(D66:E66)&lt;&gt;2),"",IF(OR(D66&lt;1,D66&gt;5,E66&lt;1,E66&gt;5,MOD(D66,1)&lt;&gt;0,MOD(E66,1)&lt;&gt;0),"INVALID RATING",D66*E66))</x:f>
      </x:c>
      <x:c r="G66" s="155" t="str">
        <x:f>IF(A66="","",IF(F66="","UNRATED",IF(NOT(ISNUMBER(F66)),"CHECK RATING",IF(F66&lt;='06 Lists'!$B$5,"Low",IF(F66&lt;='06 Lists'!$B$6,"Moderate",IF(F66&lt;='06 Lists'!$B$7,"High","Extreme"))))))</x:f>
      </x:c>
      <x:c r="H66" s="81"/>
      <x:c r="I66" s="81"/>
      <x:c r="J66" s="81"/>
      <x:c r="K66" s="81"/>
      <x:c r="L66" s="144"/>
      <x:c r="M66" s="144"/>
      <x:c r="N66" s="144"/>
      <x:c r="O66" s="144"/>
      <x:c r="P66" s="81"/>
      <x:c r="Q66" s="81"/>
      <x:c r="R66" s="155" t="str">
        <x:f>IF(OR(A66="",COUNT(P66:Q66)&lt;&gt;2),"",IF(S66="","CONTROL EVIDENCE REQUIRED",IF(OR(P66&lt;1,P66&gt;5,Q66&lt;1,Q66&gt;5,MOD(P66,1)&lt;&gt;0,MOD(Q66,1)&lt;&gt;0),"INVALID RATING",IF(P66*Q66&lt;='06 Lists'!$B$5,"Low",IF(P66*Q66&lt;='06 Lists'!$B$6,"Moderate",IF(P66*Q66&lt;='06 Lists'!$B$7,"High","Extreme"))))))</x:f>
      </x:c>
      <x:c r="S66" s="81"/>
    </x:row>
    <x:row r="67" ht="42" customHeight="1">
      <x:c r="A67" s="81"/>
      <x:c r="B67" s="81"/>
      <x:c r="C67" s="81"/>
      <x:c r="D67" s="81"/>
      <x:c r="E67" s="81"/>
      <x:c r="F67" s="155" t="str">
        <x:f>IF(OR(A67="",COUNT(D67:E67)&lt;&gt;2),"",IF(OR(D67&lt;1,D67&gt;5,E67&lt;1,E67&gt;5,MOD(D67,1)&lt;&gt;0,MOD(E67,1)&lt;&gt;0),"INVALID RATING",D67*E67))</x:f>
      </x:c>
      <x:c r="G67" s="155" t="str">
        <x:f>IF(A67="","",IF(F67="","UNRATED",IF(NOT(ISNUMBER(F67)),"CHECK RATING",IF(F67&lt;='06 Lists'!$B$5,"Low",IF(F67&lt;='06 Lists'!$B$6,"Moderate",IF(F67&lt;='06 Lists'!$B$7,"High","Extreme"))))))</x:f>
      </x:c>
      <x:c r="H67" s="81"/>
      <x:c r="I67" s="81"/>
      <x:c r="J67" s="81"/>
      <x:c r="K67" s="81"/>
      <x:c r="L67" s="144"/>
      <x:c r="M67" s="144"/>
      <x:c r="N67" s="144"/>
      <x:c r="O67" s="144"/>
      <x:c r="P67" s="81"/>
      <x:c r="Q67" s="81"/>
      <x:c r="R67" s="155" t="str">
        <x:f>IF(OR(A67="",COUNT(P67:Q67)&lt;&gt;2),"",IF(S67="","CONTROL EVIDENCE REQUIRED",IF(OR(P67&lt;1,P67&gt;5,Q67&lt;1,Q67&gt;5,MOD(P67,1)&lt;&gt;0,MOD(Q67,1)&lt;&gt;0),"INVALID RATING",IF(P67*Q67&lt;='06 Lists'!$B$5,"Low",IF(P67*Q67&lt;='06 Lists'!$B$6,"Moderate",IF(P67*Q67&lt;='06 Lists'!$B$7,"High","Extreme"))))))</x:f>
      </x:c>
      <x:c r="S67" s="81"/>
    </x:row>
    <x:row r="68" ht="42" customHeight="1">
      <x:c r="A68" s="81"/>
      <x:c r="B68" s="81"/>
      <x:c r="C68" s="81"/>
      <x:c r="D68" s="81"/>
      <x:c r="E68" s="81"/>
      <x:c r="F68" s="155" t="str">
        <x:f>IF(OR(A68="",COUNT(D68:E68)&lt;&gt;2),"",IF(OR(D68&lt;1,D68&gt;5,E68&lt;1,E68&gt;5,MOD(D68,1)&lt;&gt;0,MOD(E68,1)&lt;&gt;0),"INVALID RATING",D68*E68))</x:f>
      </x:c>
      <x:c r="G68" s="155" t="str">
        <x:f>IF(A68="","",IF(F68="","UNRATED",IF(NOT(ISNUMBER(F68)),"CHECK RATING",IF(F68&lt;='06 Lists'!$B$5,"Low",IF(F68&lt;='06 Lists'!$B$6,"Moderate",IF(F68&lt;='06 Lists'!$B$7,"High","Extreme"))))))</x:f>
      </x:c>
      <x:c r="H68" s="81"/>
      <x:c r="I68" s="81"/>
      <x:c r="J68" s="81"/>
      <x:c r="K68" s="81"/>
      <x:c r="L68" s="144"/>
      <x:c r="M68" s="144"/>
      <x:c r="N68" s="144"/>
      <x:c r="O68" s="144"/>
      <x:c r="P68" s="81"/>
      <x:c r="Q68" s="81"/>
      <x:c r="R68" s="155" t="str">
        <x:f>IF(OR(A68="",COUNT(P68:Q68)&lt;&gt;2),"",IF(S68="","CONTROL EVIDENCE REQUIRED",IF(OR(P68&lt;1,P68&gt;5,Q68&lt;1,Q68&gt;5,MOD(P68,1)&lt;&gt;0,MOD(Q68,1)&lt;&gt;0),"INVALID RATING",IF(P68*Q68&lt;='06 Lists'!$B$5,"Low",IF(P68*Q68&lt;='06 Lists'!$B$6,"Moderate",IF(P68*Q68&lt;='06 Lists'!$B$7,"High","Extreme"))))))</x:f>
      </x:c>
      <x:c r="S68" s="81"/>
    </x:row>
    <x:row r="69" ht="42" customHeight="1">
      <x:c r="A69" s="81"/>
      <x:c r="B69" s="81"/>
      <x:c r="C69" s="81"/>
      <x:c r="D69" s="81"/>
      <x:c r="E69" s="81"/>
      <x:c r="F69" s="155" t="str">
        <x:f>IF(OR(A69="",COUNT(D69:E69)&lt;&gt;2),"",IF(OR(D69&lt;1,D69&gt;5,E69&lt;1,E69&gt;5,MOD(D69,1)&lt;&gt;0,MOD(E69,1)&lt;&gt;0),"INVALID RATING",D69*E69))</x:f>
      </x:c>
      <x:c r="G69" s="155" t="str">
        <x:f>IF(A69="","",IF(F69="","UNRATED",IF(NOT(ISNUMBER(F69)),"CHECK RATING",IF(F69&lt;='06 Lists'!$B$5,"Low",IF(F69&lt;='06 Lists'!$B$6,"Moderate",IF(F69&lt;='06 Lists'!$B$7,"High","Extreme"))))))</x:f>
      </x:c>
      <x:c r="H69" s="81"/>
      <x:c r="I69" s="81"/>
      <x:c r="J69" s="81"/>
      <x:c r="K69" s="81"/>
      <x:c r="L69" s="144"/>
      <x:c r="M69" s="144"/>
      <x:c r="N69" s="144"/>
      <x:c r="O69" s="144"/>
      <x:c r="P69" s="81"/>
      <x:c r="Q69" s="81"/>
      <x:c r="R69" s="155" t="str">
        <x:f>IF(OR(A69="",COUNT(P69:Q69)&lt;&gt;2),"",IF(S69="","CONTROL EVIDENCE REQUIRED",IF(OR(P69&lt;1,P69&gt;5,Q69&lt;1,Q69&gt;5,MOD(P69,1)&lt;&gt;0,MOD(Q69,1)&lt;&gt;0),"INVALID RATING",IF(P69*Q69&lt;='06 Lists'!$B$5,"Low",IF(P69*Q69&lt;='06 Lists'!$B$6,"Moderate",IF(P69*Q69&lt;='06 Lists'!$B$7,"High","Extreme"))))))</x:f>
      </x:c>
      <x:c r="S69" s="81"/>
    </x:row>
    <x:row r="70" ht="42" customHeight="1">
      <x:c r="A70" s="81"/>
      <x:c r="B70" s="81"/>
      <x:c r="C70" s="81"/>
      <x:c r="D70" s="81"/>
      <x:c r="E70" s="81"/>
      <x:c r="F70" s="155" t="str">
        <x:f>IF(OR(A70="",COUNT(D70:E70)&lt;&gt;2),"",IF(OR(D70&lt;1,D70&gt;5,E70&lt;1,E70&gt;5,MOD(D70,1)&lt;&gt;0,MOD(E70,1)&lt;&gt;0),"INVALID RATING",D70*E70))</x:f>
      </x:c>
      <x:c r="G70" s="155" t="str">
        <x:f>IF(A70="","",IF(F70="","UNRATED",IF(NOT(ISNUMBER(F70)),"CHECK RATING",IF(F70&lt;='06 Lists'!$B$5,"Low",IF(F70&lt;='06 Lists'!$B$6,"Moderate",IF(F70&lt;='06 Lists'!$B$7,"High","Extreme"))))))</x:f>
      </x:c>
      <x:c r="H70" s="81"/>
      <x:c r="I70" s="81"/>
      <x:c r="J70" s="81"/>
      <x:c r="K70" s="81"/>
      <x:c r="L70" s="144"/>
      <x:c r="M70" s="144"/>
      <x:c r="N70" s="144"/>
      <x:c r="O70" s="144"/>
      <x:c r="P70" s="81"/>
      <x:c r="Q70" s="81"/>
      <x:c r="R70" s="155" t="str">
        <x:f>IF(OR(A70="",COUNT(P70:Q70)&lt;&gt;2),"",IF(S70="","CONTROL EVIDENCE REQUIRED",IF(OR(P70&lt;1,P70&gt;5,Q70&lt;1,Q70&gt;5,MOD(P70,1)&lt;&gt;0,MOD(Q70,1)&lt;&gt;0),"INVALID RATING",IF(P70*Q70&lt;='06 Lists'!$B$5,"Low",IF(P70*Q70&lt;='06 Lists'!$B$6,"Moderate",IF(P70*Q70&lt;='06 Lists'!$B$7,"High","Extreme"))))))</x:f>
      </x:c>
      <x:c r="S70" s="81"/>
    </x:row>
    <x:row r="71" ht="42" customHeight="1">
      <x:c r="A71" s="81"/>
      <x:c r="B71" s="81"/>
      <x:c r="C71" s="81"/>
      <x:c r="D71" s="81"/>
      <x:c r="E71" s="81"/>
      <x:c r="F71" s="155" t="str">
        <x:f>IF(OR(A71="",COUNT(D71:E71)&lt;&gt;2),"",IF(OR(D71&lt;1,D71&gt;5,E71&lt;1,E71&gt;5,MOD(D71,1)&lt;&gt;0,MOD(E71,1)&lt;&gt;0),"INVALID RATING",D71*E71))</x:f>
      </x:c>
      <x:c r="G71" s="155" t="str">
        <x:f>IF(A71="","",IF(F71="","UNRATED",IF(NOT(ISNUMBER(F71)),"CHECK RATING",IF(F71&lt;='06 Lists'!$B$5,"Low",IF(F71&lt;='06 Lists'!$B$6,"Moderate",IF(F71&lt;='06 Lists'!$B$7,"High","Extreme"))))))</x:f>
      </x:c>
      <x:c r="H71" s="81"/>
      <x:c r="I71" s="81"/>
      <x:c r="J71" s="81"/>
      <x:c r="K71" s="81"/>
      <x:c r="L71" s="144"/>
      <x:c r="M71" s="144"/>
      <x:c r="N71" s="144"/>
      <x:c r="O71" s="144"/>
      <x:c r="P71" s="81"/>
      <x:c r="Q71" s="81"/>
      <x:c r="R71" s="155" t="str">
        <x:f>IF(OR(A71="",COUNT(P71:Q71)&lt;&gt;2),"",IF(S71="","CONTROL EVIDENCE REQUIRED",IF(OR(P71&lt;1,P71&gt;5,Q71&lt;1,Q71&gt;5,MOD(P71,1)&lt;&gt;0,MOD(Q71,1)&lt;&gt;0),"INVALID RATING",IF(P71*Q71&lt;='06 Lists'!$B$5,"Low",IF(P71*Q71&lt;='06 Lists'!$B$6,"Moderate",IF(P71*Q71&lt;='06 Lists'!$B$7,"High","Extreme"))))))</x:f>
      </x:c>
      <x:c r="S71" s="81"/>
    </x:row>
    <x:row r="72" ht="42" customHeight="1">
      <x:c r="A72" s="81"/>
      <x:c r="B72" s="81"/>
      <x:c r="C72" s="81"/>
      <x:c r="D72" s="81"/>
      <x:c r="E72" s="81"/>
      <x:c r="F72" s="155" t="str">
        <x:f>IF(OR(A72="",COUNT(D72:E72)&lt;&gt;2),"",IF(OR(D72&lt;1,D72&gt;5,E72&lt;1,E72&gt;5,MOD(D72,1)&lt;&gt;0,MOD(E72,1)&lt;&gt;0),"INVALID RATING",D72*E72))</x:f>
      </x:c>
      <x:c r="G72" s="155" t="str">
        <x:f>IF(A72="","",IF(F72="","UNRATED",IF(NOT(ISNUMBER(F72)),"CHECK RATING",IF(F72&lt;='06 Lists'!$B$5,"Low",IF(F72&lt;='06 Lists'!$B$6,"Moderate",IF(F72&lt;='06 Lists'!$B$7,"High","Extreme"))))))</x:f>
      </x:c>
      <x:c r="H72" s="81"/>
      <x:c r="I72" s="81"/>
      <x:c r="J72" s="81"/>
      <x:c r="K72" s="81"/>
      <x:c r="L72" s="144"/>
      <x:c r="M72" s="144"/>
      <x:c r="N72" s="144"/>
      <x:c r="O72" s="144"/>
      <x:c r="P72" s="81"/>
      <x:c r="Q72" s="81"/>
      <x:c r="R72" s="155" t="str">
        <x:f>IF(OR(A72="",COUNT(P72:Q72)&lt;&gt;2),"",IF(S72="","CONTROL EVIDENCE REQUIRED",IF(OR(P72&lt;1,P72&gt;5,Q72&lt;1,Q72&gt;5,MOD(P72,1)&lt;&gt;0,MOD(Q72,1)&lt;&gt;0),"INVALID RATING",IF(P72*Q72&lt;='06 Lists'!$B$5,"Low",IF(P72*Q72&lt;='06 Lists'!$B$6,"Moderate",IF(P72*Q72&lt;='06 Lists'!$B$7,"High","Extreme"))))))</x:f>
      </x:c>
      <x:c r="S72" s="81"/>
    </x:row>
    <x:row r="73" ht="42" customHeight="1">
      <x:c r="A73" s="81"/>
      <x:c r="B73" s="81"/>
      <x:c r="C73" s="81"/>
      <x:c r="D73" s="81"/>
      <x:c r="E73" s="81"/>
      <x:c r="F73" s="155" t="str">
        <x:f>IF(OR(A73="",COUNT(D73:E73)&lt;&gt;2),"",IF(OR(D73&lt;1,D73&gt;5,E73&lt;1,E73&gt;5,MOD(D73,1)&lt;&gt;0,MOD(E73,1)&lt;&gt;0),"INVALID RATING",D73*E73))</x:f>
      </x:c>
      <x:c r="G73" s="155" t="str">
        <x:f>IF(A73="","",IF(F73="","UNRATED",IF(NOT(ISNUMBER(F73)),"CHECK RATING",IF(F73&lt;='06 Lists'!$B$5,"Low",IF(F73&lt;='06 Lists'!$B$6,"Moderate",IF(F73&lt;='06 Lists'!$B$7,"High","Extreme"))))))</x:f>
      </x:c>
      <x:c r="H73" s="81"/>
      <x:c r="I73" s="81"/>
      <x:c r="J73" s="81"/>
      <x:c r="K73" s="81"/>
      <x:c r="L73" s="144"/>
      <x:c r="M73" s="144"/>
      <x:c r="N73" s="144"/>
      <x:c r="O73" s="144"/>
      <x:c r="P73" s="81"/>
      <x:c r="Q73" s="81"/>
      <x:c r="R73" s="155" t="str">
        <x:f>IF(OR(A73="",COUNT(P73:Q73)&lt;&gt;2),"",IF(S73="","CONTROL EVIDENCE REQUIRED",IF(OR(P73&lt;1,P73&gt;5,Q73&lt;1,Q73&gt;5,MOD(P73,1)&lt;&gt;0,MOD(Q73,1)&lt;&gt;0),"INVALID RATING",IF(P73*Q73&lt;='06 Lists'!$B$5,"Low",IF(P73*Q73&lt;='06 Lists'!$B$6,"Moderate",IF(P73*Q73&lt;='06 Lists'!$B$7,"High","Extreme"))))))</x:f>
      </x:c>
      <x:c r="S73" s="81"/>
    </x:row>
    <x:row r="74" ht="42" customHeight="1">
      <x:c r="A74" s="81"/>
      <x:c r="B74" s="81"/>
      <x:c r="C74" s="81"/>
      <x:c r="D74" s="81"/>
      <x:c r="E74" s="81"/>
      <x:c r="F74" s="155" t="str">
        <x:f>IF(OR(A74="",COUNT(D74:E74)&lt;&gt;2),"",IF(OR(D74&lt;1,D74&gt;5,E74&lt;1,E74&gt;5,MOD(D74,1)&lt;&gt;0,MOD(E74,1)&lt;&gt;0),"INVALID RATING",D74*E74))</x:f>
      </x:c>
      <x:c r="G74" s="155" t="str">
        <x:f>IF(A74="","",IF(F74="","UNRATED",IF(NOT(ISNUMBER(F74)),"CHECK RATING",IF(F74&lt;='06 Lists'!$B$5,"Low",IF(F74&lt;='06 Lists'!$B$6,"Moderate",IF(F74&lt;='06 Lists'!$B$7,"High","Extreme"))))))</x:f>
      </x:c>
      <x:c r="H74" s="81"/>
      <x:c r="I74" s="81"/>
      <x:c r="J74" s="81"/>
      <x:c r="K74" s="81"/>
      <x:c r="L74" s="144"/>
      <x:c r="M74" s="144"/>
      <x:c r="N74" s="144"/>
      <x:c r="O74" s="144"/>
      <x:c r="P74" s="81"/>
      <x:c r="Q74" s="81"/>
      <x:c r="R74" s="155" t="str">
        <x:f>IF(OR(A74="",COUNT(P74:Q74)&lt;&gt;2),"",IF(S74="","CONTROL EVIDENCE REQUIRED",IF(OR(P74&lt;1,P74&gt;5,Q74&lt;1,Q74&gt;5,MOD(P74,1)&lt;&gt;0,MOD(Q74,1)&lt;&gt;0),"INVALID RATING",IF(P74*Q74&lt;='06 Lists'!$B$5,"Low",IF(P74*Q74&lt;='06 Lists'!$B$6,"Moderate",IF(P74*Q74&lt;='06 Lists'!$B$7,"High","Extreme"))))))</x:f>
      </x:c>
      <x:c r="S74" s="81"/>
    </x:row>
    <x:row r="75" ht="42" customHeight="1">
      <x:c r="A75" s="81"/>
      <x:c r="B75" s="81"/>
      <x:c r="C75" s="81"/>
      <x:c r="D75" s="81"/>
      <x:c r="E75" s="81"/>
      <x:c r="F75" s="155" t="str">
        <x:f>IF(OR(A75="",COUNT(D75:E75)&lt;&gt;2),"",IF(OR(D75&lt;1,D75&gt;5,E75&lt;1,E75&gt;5,MOD(D75,1)&lt;&gt;0,MOD(E75,1)&lt;&gt;0),"INVALID RATING",D75*E75))</x:f>
      </x:c>
      <x:c r="G75" s="155" t="str">
        <x:f>IF(A75="","",IF(F75="","UNRATED",IF(NOT(ISNUMBER(F75)),"CHECK RATING",IF(F75&lt;='06 Lists'!$B$5,"Low",IF(F75&lt;='06 Lists'!$B$6,"Moderate",IF(F75&lt;='06 Lists'!$B$7,"High","Extreme"))))))</x:f>
      </x:c>
      <x:c r="H75" s="81"/>
      <x:c r="I75" s="81"/>
      <x:c r="J75" s="81"/>
      <x:c r="K75" s="81"/>
      <x:c r="L75" s="144"/>
      <x:c r="M75" s="144"/>
      <x:c r="N75" s="144"/>
      <x:c r="O75" s="144"/>
      <x:c r="P75" s="81"/>
      <x:c r="Q75" s="81"/>
      <x:c r="R75" s="155" t="str">
        <x:f>IF(OR(A75="",COUNT(P75:Q75)&lt;&gt;2),"",IF(S75="","CONTROL EVIDENCE REQUIRED",IF(OR(P75&lt;1,P75&gt;5,Q75&lt;1,Q75&gt;5,MOD(P75,1)&lt;&gt;0,MOD(Q75,1)&lt;&gt;0),"INVALID RATING",IF(P75*Q75&lt;='06 Lists'!$B$5,"Low",IF(P75*Q75&lt;='06 Lists'!$B$6,"Moderate",IF(P75*Q75&lt;='06 Lists'!$B$7,"High","Extreme"))))))</x:f>
      </x:c>
      <x:c r="S75" s="81"/>
    </x:row>
    <x:row r="76" ht="42" customHeight="1">
      <x:c r="A76" s="81"/>
      <x:c r="B76" s="81"/>
      <x:c r="C76" s="81"/>
      <x:c r="D76" s="81"/>
      <x:c r="E76" s="81"/>
      <x:c r="F76" s="155" t="str">
        <x:f>IF(OR(A76="",COUNT(D76:E76)&lt;&gt;2),"",IF(OR(D76&lt;1,D76&gt;5,E76&lt;1,E76&gt;5,MOD(D76,1)&lt;&gt;0,MOD(E76,1)&lt;&gt;0),"INVALID RATING",D76*E76))</x:f>
      </x:c>
      <x:c r="G76" s="155" t="str">
        <x:f>IF(A76="","",IF(F76="","UNRATED",IF(NOT(ISNUMBER(F76)),"CHECK RATING",IF(F76&lt;='06 Lists'!$B$5,"Low",IF(F76&lt;='06 Lists'!$B$6,"Moderate",IF(F76&lt;='06 Lists'!$B$7,"High","Extreme"))))))</x:f>
      </x:c>
      <x:c r="H76" s="81"/>
      <x:c r="I76" s="81"/>
      <x:c r="J76" s="81"/>
      <x:c r="K76" s="81"/>
      <x:c r="L76" s="144"/>
      <x:c r="M76" s="144"/>
      <x:c r="N76" s="144"/>
      <x:c r="O76" s="144"/>
      <x:c r="P76" s="81"/>
      <x:c r="Q76" s="81"/>
      <x:c r="R76" s="155" t="str">
        <x:f>IF(OR(A76="",COUNT(P76:Q76)&lt;&gt;2),"",IF(S76="","CONTROL EVIDENCE REQUIRED",IF(OR(P76&lt;1,P76&gt;5,Q76&lt;1,Q76&gt;5,MOD(P76,1)&lt;&gt;0,MOD(Q76,1)&lt;&gt;0),"INVALID RATING",IF(P76*Q76&lt;='06 Lists'!$B$5,"Low",IF(P76*Q76&lt;='06 Lists'!$B$6,"Moderate",IF(P76*Q76&lt;='06 Lists'!$B$7,"High","Extreme"))))))</x:f>
      </x:c>
      <x:c r="S76" s="81"/>
    </x:row>
    <x:row r="77" ht="42" customHeight="1">
      <x:c r="A77" s="81"/>
      <x:c r="B77" s="81"/>
      <x:c r="C77" s="81"/>
      <x:c r="D77" s="81"/>
      <x:c r="E77" s="81"/>
      <x:c r="F77" s="155" t="str">
        <x:f>IF(OR(A77="",COUNT(D77:E77)&lt;&gt;2),"",IF(OR(D77&lt;1,D77&gt;5,E77&lt;1,E77&gt;5,MOD(D77,1)&lt;&gt;0,MOD(E77,1)&lt;&gt;0),"INVALID RATING",D77*E77))</x:f>
      </x:c>
      <x:c r="G77" s="155" t="str">
        <x:f>IF(A77="","",IF(F77="","UNRATED",IF(NOT(ISNUMBER(F77)),"CHECK RATING",IF(F77&lt;='06 Lists'!$B$5,"Low",IF(F77&lt;='06 Lists'!$B$6,"Moderate",IF(F77&lt;='06 Lists'!$B$7,"High","Extreme"))))))</x:f>
      </x:c>
      <x:c r="H77" s="81"/>
      <x:c r="I77" s="81"/>
      <x:c r="J77" s="81"/>
      <x:c r="K77" s="81"/>
      <x:c r="L77" s="144"/>
      <x:c r="M77" s="144"/>
      <x:c r="N77" s="144"/>
      <x:c r="O77" s="144"/>
      <x:c r="P77" s="81"/>
      <x:c r="Q77" s="81"/>
      <x:c r="R77" s="155" t="str">
        <x:f>IF(OR(A77="",COUNT(P77:Q77)&lt;&gt;2),"",IF(S77="","CONTROL EVIDENCE REQUIRED",IF(OR(P77&lt;1,P77&gt;5,Q77&lt;1,Q77&gt;5,MOD(P77,1)&lt;&gt;0,MOD(Q77,1)&lt;&gt;0),"INVALID RATING",IF(P77*Q77&lt;='06 Lists'!$B$5,"Low",IF(P77*Q77&lt;='06 Lists'!$B$6,"Moderate",IF(P77*Q77&lt;='06 Lists'!$B$7,"High","Extreme"))))))</x:f>
      </x:c>
      <x:c r="S77" s="81"/>
    </x:row>
    <x:row r="78" ht="42" customHeight="1">
      <x:c r="A78" s="81"/>
      <x:c r="B78" s="81"/>
      <x:c r="C78" s="81"/>
      <x:c r="D78" s="81"/>
      <x:c r="E78" s="81"/>
      <x:c r="F78" s="155" t="str">
        <x:f>IF(OR(A78="",COUNT(D78:E78)&lt;&gt;2),"",IF(OR(D78&lt;1,D78&gt;5,E78&lt;1,E78&gt;5,MOD(D78,1)&lt;&gt;0,MOD(E78,1)&lt;&gt;0),"INVALID RATING",D78*E78))</x:f>
      </x:c>
      <x:c r="G78" s="155" t="str">
        <x:f>IF(A78="","",IF(F78="","UNRATED",IF(NOT(ISNUMBER(F78)),"CHECK RATING",IF(F78&lt;='06 Lists'!$B$5,"Low",IF(F78&lt;='06 Lists'!$B$6,"Moderate",IF(F78&lt;='06 Lists'!$B$7,"High","Extreme"))))))</x:f>
      </x:c>
      <x:c r="H78" s="81"/>
      <x:c r="I78" s="81"/>
      <x:c r="J78" s="81"/>
      <x:c r="K78" s="81"/>
      <x:c r="L78" s="144"/>
      <x:c r="M78" s="144"/>
      <x:c r="N78" s="144"/>
      <x:c r="O78" s="144"/>
      <x:c r="P78" s="81"/>
      <x:c r="Q78" s="81"/>
      <x:c r="R78" s="155" t="str">
        <x:f>IF(OR(A78="",COUNT(P78:Q78)&lt;&gt;2),"",IF(S78="","CONTROL EVIDENCE REQUIRED",IF(OR(P78&lt;1,P78&gt;5,Q78&lt;1,Q78&gt;5,MOD(P78,1)&lt;&gt;0,MOD(Q78,1)&lt;&gt;0),"INVALID RATING",IF(P78*Q78&lt;='06 Lists'!$B$5,"Low",IF(P78*Q78&lt;='06 Lists'!$B$6,"Moderate",IF(P78*Q78&lt;='06 Lists'!$B$7,"High","Extreme"))))))</x:f>
      </x:c>
      <x:c r="S78" s="81"/>
    </x:row>
    <x:row r="79" ht="42" customHeight="1">
      <x:c r="A79" s="81"/>
      <x:c r="B79" s="81"/>
      <x:c r="C79" s="81"/>
      <x:c r="D79" s="81"/>
      <x:c r="E79" s="81"/>
      <x:c r="F79" s="155" t="str">
        <x:f>IF(OR(A79="",COUNT(D79:E79)&lt;&gt;2),"",IF(OR(D79&lt;1,D79&gt;5,E79&lt;1,E79&gt;5,MOD(D79,1)&lt;&gt;0,MOD(E79,1)&lt;&gt;0),"INVALID RATING",D79*E79))</x:f>
      </x:c>
      <x:c r="G79" s="155" t="str">
        <x:f>IF(A79="","",IF(F79="","UNRATED",IF(NOT(ISNUMBER(F79)),"CHECK RATING",IF(F79&lt;='06 Lists'!$B$5,"Low",IF(F79&lt;='06 Lists'!$B$6,"Moderate",IF(F79&lt;='06 Lists'!$B$7,"High","Extreme"))))))</x:f>
      </x:c>
      <x:c r="H79" s="81"/>
      <x:c r="I79" s="81"/>
      <x:c r="J79" s="81"/>
      <x:c r="K79" s="81"/>
      <x:c r="L79" s="144"/>
      <x:c r="M79" s="144"/>
      <x:c r="N79" s="144"/>
      <x:c r="O79" s="144"/>
      <x:c r="P79" s="81"/>
      <x:c r="Q79" s="81"/>
      <x:c r="R79" s="155" t="str">
        <x:f>IF(OR(A79="",COUNT(P79:Q79)&lt;&gt;2),"",IF(S79="","CONTROL EVIDENCE REQUIRED",IF(OR(P79&lt;1,P79&gt;5,Q79&lt;1,Q79&gt;5,MOD(P79,1)&lt;&gt;0,MOD(Q79,1)&lt;&gt;0),"INVALID RATING",IF(P79*Q79&lt;='06 Lists'!$B$5,"Low",IF(P79*Q79&lt;='06 Lists'!$B$6,"Moderate",IF(P79*Q79&lt;='06 Lists'!$B$7,"High","Extreme"))))))</x:f>
      </x:c>
      <x:c r="S79" s="81"/>
    </x:row>
    <x:row r="80" ht="42" customHeight="1">
      <x:c r="A80" s="81"/>
      <x:c r="B80" s="81"/>
      <x:c r="C80" s="81"/>
      <x:c r="D80" s="81"/>
      <x:c r="E80" s="81"/>
      <x:c r="F80" s="155" t="str">
        <x:f>IF(OR(A80="",COUNT(D80:E80)&lt;&gt;2),"",IF(OR(D80&lt;1,D80&gt;5,E80&lt;1,E80&gt;5,MOD(D80,1)&lt;&gt;0,MOD(E80,1)&lt;&gt;0),"INVALID RATING",D80*E80))</x:f>
      </x:c>
      <x:c r="G80" s="155" t="str">
        <x:f>IF(A80="","",IF(F80="","UNRATED",IF(NOT(ISNUMBER(F80)),"CHECK RATING",IF(F80&lt;='06 Lists'!$B$5,"Low",IF(F80&lt;='06 Lists'!$B$6,"Moderate",IF(F80&lt;='06 Lists'!$B$7,"High","Extreme"))))))</x:f>
      </x:c>
      <x:c r="H80" s="81"/>
      <x:c r="I80" s="81"/>
      <x:c r="J80" s="81"/>
      <x:c r="K80" s="81"/>
      <x:c r="L80" s="144"/>
      <x:c r="M80" s="144"/>
      <x:c r="N80" s="144"/>
      <x:c r="O80" s="144"/>
      <x:c r="P80" s="81"/>
      <x:c r="Q80" s="81"/>
      <x:c r="R80" s="155" t="str">
        <x:f>IF(OR(A80="",COUNT(P80:Q80)&lt;&gt;2),"",IF(S80="","CONTROL EVIDENCE REQUIRED",IF(OR(P80&lt;1,P80&gt;5,Q80&lt;1,Q80&gt;5,MOD(P80,1)&lt;&gt;0,MOD(Q80,1)&lt;&gt;0),"INVALID RATING",IF(P80*Q80&lt;='06 Lists'!$B$5,"Low",IF(P80*Q80&lt;='06 Lists'!$B$6,"Moderate",IF(P80*Q80&lt;='06 Lists'!$B$7,"High","Extreme"))))))</x:f>
      </x:c>
      <x:c r="S80" s="81"/>
    </x:row>
    <x:row r="81" ht="42" customHeight="1">
      <x:c r="A81" s="81"/>
      <x:c r="B81" s="81"/>
      <x:c r="C81" s="81"/>
      <x:c r="D81" s="81"/>
      <x:c r="E81" s="81"/>
      <x:c r="F81" s="155" t="str">
        <x:f>IF(OR(A81="",COUNT(D81:E81)&lt;&gt;2),"",IF(OR(D81&lt;1,D81&gt;5,E81&lt;1,E81&gt;5,MOD(D81,1)&lt;&gt;0,MOD(E81,1)&lt;&gt;0),"INVALID RATING",D81*E81))</x:f>
      </x:c>
      <x:c r="G81" s="155" t="str">
        <x:f>IF(A81="","",IF(F81="","UNRATED",IF(NOT(ISNUMBER(F81)),"CHECK RATING",IF(F81&lt;='06 Lists'!$B$5,"Low",IF(F81&lt;='06 Lists'!$B$6,"Moderate",IF(F81&lt;='06 Lists'!$B$7,"High","Extreme"))))))</x:f>
      </x:c>
      <x:c r="H81" s="81"/>
      <x:c r="I81" s="81"/>
      <x:c r="J81" s="81"/>
      <x:c r="K81" s="81"/>
      <x:c r="L81" s="144"/>
      <x:c r="M81" s="144"/>
      <x:c r="N81" s="144"/>
      <x:c r="O81" s="144"/>
      <x:c r="P81" s="81"/>
      <x:c r="Q81" s="81"/>
      <x:c r="R81" s="155" t="str">
        <x:f>IF(OR(A81="",COUNT(P81:Q81)&lt;&gt;2),"",IF(S81="","CONTROL EVIDENCE REQUIRED",IF(OR(P81&lt;1,P81&gt;5,Q81&lt;1,Q81&gt;5,MOD(P81,1)&lt;&gt;0,MOD(Q81,1)&lt;&gt;0),"INVALID RATING",IF(P81*Q81&lt;='06 Lists'!$B$5,"Low",IF(P81*Q81&lt;='06 Lists'!$B$6,"Moderate",IF(P81*Q81&lt;='06 Lists'!$B$7,"High","Extreme"))))))</x:f>
      </x:c>
      <x:c r="S81" s="81"/>
    </x:row>
    <x:row r="82" ht="42" customHeight="1">
      <x:c r="A82" s="81"/>
      <x:c r="B82" s="81"/>
      <x:c r="C82" s="81"/>
      <x:c r="D82" s="81"/>
      <x:c r="E82" s="81"/>
      <x:c r="F82" s="155" t="str">
        <x:f>IF(OR(A82="",COUNT(D82:E82)&lt;&gt;2),"",IF(OR(D82&lt;1,D82&gt;5,E82&lt;1,E82&gt;5,MOD(D82,1)&lt;&gt;0,MOD(E82,1)&lt;&gt;0),"INVALID RATING",D82*E82))</x:f>
      </x:c>
      <x:c r="G82" s="155" t="str">
        <x:f>IF(A82="","",IF(F82="","UNRATED",IF(NOT(ISNUMBER(F82)),"CHECK RATING",IF(F82&lt;='06 Lists'!$B$5,"Low",IF(F82&lt;='06 Lists'!$B$6,"Moderate",IF(F82&lt;='06 Lists'!$B$7,"High","Extreme"))))))</x:f>
      </x:c>
      <x:c r="H82" s="81"/>
      <x:c r="I82" s="81"/>
      <x:c r="J82" s="81"/>
      <x:c r="K82" s="81"/>
      <x:c r="L82" s="144"/>
      <x:c r="M82" s="144"/>
      <x:c r="N82" s="144"/>
      <x:c r="O82" s="144"/>
      <x:c r="P82" s="81"/>
      <x:c r="Q82" s="81"/>
      <x:c r="R82" s="155" t="str">
        <x:f>IF(OR(A82="",COUNT(P82:Q82)&lt;&gt;2),"",IF(S82="","CONTROL EVIDENCE REQUIRED",IF(OR(P82&lt;1,P82&gt;5,Q82&lt;1,Q82&gt;5,MOD(P82,1)&lt;&gt;0,MOD(Q82,1)&lt;&gt;0),"INVALID RATING",IF(P82*Q82&lt;='06 Lists'!$B$5,"Low",IF(P82*Q82&lt;='06 Lists'!$B$6,"Moderate",IF(P82*Q82&lt;='06 Lists'!$B$7,"High","Extreme"))))))</x:f>
      </x:c>
      <x:c r="S82" s="81"/>
    </x:row>
    <x:row r="83" ht="42" customHeight="1">
      <x:c r="A83" s="81"/>
      <x:c r="B83" s="81"/>
      <x:c r="C83" s="81"/>
      <x:c r="D83" s="81"/>
      <x:c r="E83" s="81"/>
      <x:c r="F83" s="155" t="str">
        <x:f>IF(OR(A83="",COUNT(D83:E83)&lt;&gt;2),"",IF(OR(D83&lt;1,D83&gt;5,E83&lt;1,E83&gt;5,MOD(D83,1)&lt;&gt;0,MOD(E83,1)&lt;&gt;0),"INVALID RATING",D83*E83))</x:f>
      </x:c>
      <x:c r="G83" s="155" t="str">
        <x:f>IF(A83="","",IF(F83="","UNRATED",IF(NOT(ISNUMBER(F83)),"CHECK RATING",IF(F83&lt;='06 Lists'!$B$5,"Low",IF(F83&lt;='06 Lists'!$B$6,"Moderate",IF(F83&lt;='06 Lists'!$B$7,"High","Extreme"))))))</x:f>
      </x:c>
      <x:c r="H83" s="81"/>
      <x:c r="I83" s="81"/>
      <x:c r="J83" s="81"/>
      <x:c r="K83" s="81"/>
      <x:c r="L83" s="144"/>
      <x:c r="M83" s="144"/>
      <x:c r="N83" s="144"/>
      <x:c r="O83" s="144"/>
      <x:c r="P83" s="81"/>
      <x:c r="Q83" s="81"/>
      <x:c r="R83" s="155" t="str">
        <x:f>IF(OR(A83="",COUNT(P83:Q83)&lt;&gt;2),"",IF(S83="","CONTROL EVIDENCE REQUIRED",IF(OR(P83&lt;1,P83&gt;5,Q83&lt;1,Q83&gt;5,MOD(P83,1)&lt;&gt;0,MOD(Q83,1)&lt;&gt;0),"INVALID RATING",IF(P83*Q83&lt;='06 Lists'!$B$5,"Low",IF(P83*Q83&lt;='06 Lists'!$B$6,"Moderate",IF(P83*Q83&lt;='06 Lists'!$B$7,"High","Extreme"))))))</x:f>
      </x:c>
      <x:c r="S83" s="81"/>
    </x:row>
    <x:row r="84" ht="42" customHeight="1">
      <x:c r="A84" s="81"/>
      <x:c r="B84" s="81"/>
      <x:c r="C84" s="81"/>
      <x:c r="D84" s="81"/>
      <x:c r="E84" s="81"/>
      <x:c r="F84" s="155" t="str">
        <x:f>IF(OR(A84="",COUNT(D84:E84)&lt;&gt;2),"",IF(OR(D84&lt;1,D84&gt;5,E84&lt;1,E84&gt;5,MOD(D84,1)&lt;&gt;0,MOD(E84,1)&lt;&gt;0),"INVALID RATING",D84*E84))</x:f>
      </x:c>
      <x:c r="G84" s="155" t="str">
        <x:f>IF(A84="","",IF(F84="","UNRATED",IF(NOT(ISNUMBER(F84)),"CHECK RATING",IF(F84&lt;='06 Lists'!$B$5,"Low",IF(F84&lt;='06 Lists'!$B$6,"Moderate",IF(F84&lt;='06 Lists'!$B$7,"High","Extreme"))))))</x:f>
      </x:c>
      <x:c r="H84" s="81"/>
      <x:c r="I84" s="81"/>
      <x:c r="J84" s="81"/>
      <x:c r="K84" s="81"/>
      <x:c r="L84" s="144"/>
      <x:c r="M84" s="144"/>
      <x:c r="N84" s="144"/>
      <x:c r="O84" s="144"/>
      <x:c r="P84" s="81"/>
      <x:c r="Q84" s="81"/>
      <x:c r="R84" s="155" t="str">
        <x:f>IF(OR(A84="",COUNT(P84:Q84)&lt;&gt;2),"",IF(S84="","CONTROL EVIDENCE REQUIRED",IF(OR(P84&lt;1,P84&gt;5,Q84&lt;1,Q84&gt;5,MOD(P84,1)&lt;&gt;0,MOD(Q84,1)&lt;&gt;0),"INVALID RATING",IF(P84*Q84&lt;='06 Lists'!$B$5,"Low",IF(P84*Q84&lt;='06 Lists'!$B$6,"Moderate",IF(P84*Q84&lt;='06 Lists'!$B$7,"High","Extreme"))))))</x:f>
      </x:c>
      <x:c r="S84" s="81"/>
    </x:row>
    <x:row r="85" ht="42" customHeight="1">
      <x:c r="A85" s="81"/>
      <x:c r="B85" s="81"/>
      <x:c r="C85" s="81"/>
      <x:c r="D85" s="81"/>
      <x:c r="E85" s="81"/>
      <x:c r="F85" s="155" t="str">
        <x:f>IF(OR(A85="",COUNT(D85:E85)&lt;&gt;2),"",IF(OR(D85&lt;1,D85&gt;5,E85&lt;1,E85&gt;5,MOD(D85,1)&lt;&gt;0,MOD(E85,1)&lt;&gt;0),"INVALID RATING",D85*E85))</x:f>
      </x:c>
      <x:c r="G85" s="155" t="str">
        <x:f>IF(A85="","",IF(F85="","UNRATED",IF(NOT(ISNUMBER(F85)),"CHECK RATING",IF(F85&lt;='06 Lists'!$B$5,"Low",IF(F85&lt;='06 Lists'!$B$6,"Moderate",IF(F85&lt;='06 Lists'!$B$7,"High","Extreme"))))))</x:f>
      </x:c>
      <x:c r="H85" s="81"/>
      <x:c r="I85" s="81"/>
      <x:c r="J85" s="81"/>
      <x:c r="K85" s="81"/>
      <x:c r="L85" s="144"/>
      <x:c r="M85" s="144"/>
      <x:c r="N85" s="144"/>
      <x:c r="O85" s="144"/>
      <x:c r="P85" s="81"/>
      <x:c r="Q85" s="81"/>
      <x:c r="R85" s="155" t="str">
        <x:f>IF(OR(A85="",COUNT(P85:Q85)&lt;&gt;2),"",IF(S85="","CONTROL EVIDENCE REQUIRED",IF(OR(P85&lt;1,P85&gt;5,Q85&lt;1,Q85&gt;5,MOD(P85,1)&lt;&gt;0,MOD(Q85,1)&lt;&gt;0),"INVALID RATING",IF(P85*Q85&lt;='06 Lists'!$B$5,"Low",IF(P85*Q85&lt;='06 Lists'!$B$6,"Moderate",IF(P85*Q85&lt;='06 Lists'!$B$7,"High","Extreme"))))))</x:f>
      </x:c>
      <x:c r="S85" s="81"/>
    </x:row>
    <x:row r="86" ht="42" customHeight="1">
      <x:c r="A86" s="81"/>
      <x:c r="B86" s="81"/>
      <x:c r="C86" s="81"/>
      <x:c r="D86" s="81"/>
      <x:c r="E86" s="81"/>
      <x:c r="F86" s="155" t="str">
        <x:f>IF(OR(A86="",COUNT(D86:E86)&lt;&gt;2),"",IF(OR(D86&lt;1,D86&gt;5,E86&lt;1,E86&gt;5,MOD(D86,1)&lt;&gt;0,MOD(E86,1)&lt;&gt;0),"INVALID RATING",D86*E86))</x:f>
      </x:c>
      <x:c r="G86" s="155" t="str">
        <x:f>IF(A86="","",IF(F86="","UNRATED",IF(NOT(ISNUMBER(F86)),"CHECK RATING",IF(F86&lt;='06 Lists'!$B$5,"Low",IF(F86&lt;='06 Lists'!$B$6,"Moderate",IF(F86&lt;='06 Lists'!$B$7,"High","Extreme"))))))</x:f>
      </x:c>
      <x:c r="H86" s="81"/>
      <x:c r="I86" s="81"/>
      <x:c r="J86" s="81"/>
      <x:c r="K86" s="81"/>
      <x:c r="L86" s="144"/>
      <x:c r="M86" s="144"/>
      <x:c r="N86" s="144"/>
      <x:c r="O86" s="144"/>
      <x:c r="P86" s="81"/>
      <x:c r="Q86" s="81"/>
      <x:c r="R86" s="155" t="str">
        <x:f>IF(OR(A86="",COUNT(P86:Q86)&lt;&gt;2),"",IF(S86="","CONTROL EVIDENCE REQUIRED",IF(OR(P86&lt;1,P86&gt;5,Q86&lt;1,Q86&gt;5,MOD(P86,1)&lt;&gt;0,MOD(Q86,1)&lt;&gt;0),"INVALID RATING",IF(P86*Q86&lt;='06 Lists'!$B$5,"Low",IF(P86*Q86&lt;='06 Lists'!$B$6,"Moderate",IF(P86*Q86&lt;='06 Lists'!$B$7,"High","Extreme"))))))</x:f>
      </x:c>
      <x:c r="S86" s="81"/>
    </x:row>
    <x:row r="87" ht="42" customHeight="1">
      <x:c r="A87" s="81"/>
      <x:c r="B87" s="81"/>
      <x:c r="C87" s="81"/>
      <x:c r="D87" s="81"/>
      <x:c r="E87" s="81"/>
      <x:c r="F87" s="155" t="str">
        <x:f>IF(OR(A87="",COUNT(D87:E87)&lt;&gt;2),"",IF(OR(D87&lt;1,D87&gt;5,E87&lt;1,E87&gt;5,MOD(D87,1)&lt;&gt;0,MOD(E87,1)&lt;&gt;0),"INVALID RATING",D87*E87))</x:f>
      </x:c>
      <x:c r="G87" s="155" t="str">
        <x:f>IF(A87="","",IF(F87="","UNRATED",IF(NOT(ISNUMBER(F87)),"CHECK RATING",IF(F87&lt;='06 Lists'!$B$5,"Low",IF(F87&lt;='06 Lists'!$B$6,"Moderate",IF(F87&lt;='06 Lists'!$B$7,"High","Extreme"))))))</x:f>
      </x:c>
      <x:c r="H87" s="81"/>
      <x:c r="I87" s="81"/>
      <x:c r="J87" s="81"/>
      <x:c r="K87" s="81"/>
      <x:c r="L87" s="144"/>
      <x:c r="M87" s="144"/>
      <x:c r="N87" s="144"/>
      <x:c r="O87" s="144"/>
      <x:c r="P87" s="81"/>
      <x:c r="Q87" s="81"/>
      <x:c r="R87" s="155" t="str">
        <x:f>IF(OR(A87="",COUNT(P87:Q87)&lt;&gt;2),"",IF(S87="","CONTROL EVIDENCE REQUIRED",IF(OR(P87&lt;1,P87&gt;5,Q87&lt;1,Q87&gt;5,MOD(P87,1)&lt;&gt;0,MOD(Q87,1)&lt;&gt;0),"INVALID RATING",IF(P87*Q87&lt;='06 Lists'!$B$5,"Low",IF(P87*Q87&lt;='06 Lists'!$B$6,"Moderate",IF(P87*Q87&lt;='06 Lists'!$B$7,"High","Extreme"))))))</x:f>
      </x:c>
      <x:c r="S87" s="81"/>
    </x:row>
    <x:row r="88" ht="42" customHeight="1">
      <x:c r="A88" s="81"/>
      <x:c r="B88" s="81"/>
      <x:c r="C88" s="81"/>
      <x:c r="D88" s="81"/>
      <x:c r="E88" s="81"/>
      <x:c r="F88" s="155" t="str">
        <x:f>IF(OR(A88="",COUNT(D88:E88)&lt;&gt;2),"",IF(OR(D88&lt;1,D88&gt;5,E88&lt;1,E88&gt;5,MOD(D88,1)&lt;&gt;0,MOD(E88,1)&lt;&gt;0),"INVALID RATING",D88*E88))</x:f>
      </x:c>
      <x:c r="G88" s="155" t="str">
        <x:f>IF(A88="","",IF(F88="","UNRATED",IF(NOT(ISNUMBER(F88)),"CHECK RATING",IF(F88&lt;='06 Lists'!$B$5,"Low",IF(F88&lt;='06 Lists'!$B$6,"Moderate",IF(F88&lt;='06 Lists'!$B$7,"High","Extreme"))))))</x:f>
      </x:c>
      <x:c r="H88" s="81"/>
      <x:c r="I88" s="81"/>
      <x:c r="J88" s="81"/>
      <x:c r="K88" s="81"/>
      <x:c r="L88" s="144"/>
      <x:c r="M88" s="144"/>
      <x:c r="N88" s="144"/>
      <x:c r="O88" s="144"/>
      <x:c r="P88" s="81"/>
      <x:c r="Q88" s="81"/>
      <x:c r="R88" s="155" t="str">
        <x:f>IF(OR(A88="",COUNT(P88:Q88)&lt;&gt;2),"",IF(S88="","CONTROL EVIDENCE REQUIRED",IF(OR(P88&lt;1,P88&gt;5,Q88&lt;1,Q88&gt;5,MOD(P88,1)&lt;&gt;0,MOD(Q88,1)&lt;&gt;0),"INVALID RATING",IF(P88*Q88&lt;='06 Lists'!$B$5,"Low",IF(P88*Q88&lt;='06 Lists'!$B$6,"Moderate",IF(P88*Q88&lt;='06 Lists'!$B$7,"High","Extreme"))))))</x:f>
      </x:c>
      <x:c r="S88" s="81"/>
    </x:row>
    <x:row r="89" ht="42" customHeight="1">
      <x:c r="A89" s="81"/>
      <x:c r="B89" s="81"/>
      <x:c r="C89" s="81"/>
      <x:c r="D89" s="81"/>
      <x:c r="E89" s="81"/>
      <x:c r="F89" s="155" t="str">
        <x:f>IF(OR(A89="",COUNT(D89:E89)&lt;&gt;2),"",IF(OR(D89&lt;1,D89&gt;5,E89&lt;1,E89&gt;5,MOD(D89,1)&lt;&gt;0,MOD(E89,1)&lt;&gt;0),"INVALID RATING",D89*E89))</x:f>
      </x:c>
      <x:c r="G89" s="155" t="str">
        <x:f>IF(A89="","",IF(F89="","UNRATED",IF(NOT(ISNUMBER(F89)),"CHECK RATING",IF(F89&lt;='06 Lists'!$B$5,"Low",IF(F89&lt;='06 Lists'!$B$6,"Moderate",IF(F89&lt;='06 Lists'!$B$7,"High","Extreme"))))))</x:f>
      </x:c>
      <x:c r="H89" s="81"/>
      <x:c r="I89" s="81"/>
      <x:c r="J89" s="81"/>
      <x:c r="K89" s="81"/>
      <x:c r="L89" s="144"/>
      <x:c r="M89" s="144"/>
      <x:c r="N89" s="144"/>
      <x:c r="O89" s="144"/>
      <x:c r="P89" s="81"/>
      <x:c r="Q89" s="81"/>
      <x:c r="R89" s="155" t="str">
        <x:f>IF(OR(A89="",COUNT(P89:Q89)&lt;&gt;2),"",IF(S89="","CONTROL EVIDENCE REQUIRED",IF(OR(P89&lt;1,P89&gt;5,Q89&lt;1,Q89&gt;5,MOD(P89,1)&lt;&gt;0,MOD(Q89,1)&lt;&gt;0),"INVALID RATING",IF(P89*Q89&lt;='06 Lists'!$B$5,"Low",IF(P89*Q89&lt;='06 Lists'!$B$6,"Moderate",IF(P89*Q89&lt;='06 Lists'!$B$7,"High","Extreme"))))))</x:f>
      </x:c>
      <x:c r="S89" s="81"/>
    </x:row>
    <x:row r="90" ht="42" customHeight="1">
      <x:c r="A90" s="81"/>
      <x:c r="B90" s="81"/>
      <x:c r="C90" s="81"/>
      <x:c r="D90" s="81"/>
      <x:c r="E90" s="81"/>
      <x:c r="F90" s="155" t="str">
        <x:f>IF(OR(A90="",COUNT(D90:E90)&lt;&gt;2),"",IF(OR(D90&lt;1,D90&gt;5,E90&lt;1,E90&gt;5,MOD(D90,1)&lt;&gt;0,MOD(E90,1)&lt;&gt;0),"INVALID RATING",D90*E90))</x:f>
      </x:c>
      <x:c r="G90" s="155" t="str">
        <x:f>IF(A90="","",IF(F90="","UNRATED",IF(NOT(ISNUMBER(F90)),"CHECK RATING",IF(F90&lt;='06 Lists'!$B$5,"Low",IF(F90&lt;='06 Lists'!$B$6,"Moderate",IF(F90&lt;='06 Lists'!$B$7,"High","Extreme"))))))</x:f>
      </x:c>
      <x:c r="H90" s="81"/>
      <x:c r="I90" s="81"/>
      <x:c r="J90" s="81"/>
      <x:c r="K90" s="81"/>
      <x:c r="L90" s="144"/>
      <x:c r="M90" s="144"/>
      <x:c r="N90" s="144"/>
      <x:c r="O90" s="144"/>
      <x:c r="P90" s="81"/>
      <x:c r="Q90" s="81"/>
      <x:c r="R90" s="155" t="str">
        <x:f>IF(OR(A90="",COUNT(P90:Q90)&lt;&gt;2),"",IF(S90="","CONTROL EVIDENCE REQUIRED",IF(OR(P90&lt;1,P90&gt;5,Q90&lt;1,Q90&gt;5,MOD(P90,1)&lt;&gt;0,MOD(Q90,1)&lt;&gt;0),"INVALID RATING",IF(P90*Q90&lt;='06 Lists'!$B$5,"Low",IF(P90*Q90&lt;='06 Lists'!$B$6,"Moderate",IF(P90*Q90&lt;='06 Lists'!$B$7,"High","Extreme"))))))</x:f>
      </x:c>
      <x:c r="S90" s="81"/>
    </x:row>
    <x:row r="91" ht="42" customHeight="1">
      <x:c r="A91" s="81"/>
      <x:c r="B91" s="81"/>
      <x:c r="C91" s="81"/>
      <x:c r="D91" s="81"/>
      <x:c r="E91" s="81"/>
      <x:c r="F91" s="155" t="str">
        <x:f>IF(OR(A91="",COUNT(D91:E91)&lt;&gt;2),"",IF(OR(D91&lt;1,D91&gt;5,E91&lt;1,E91&gt;5,MOD(D91,1)&lt;&gt;0,MOD(E91,1)&lt;&gt;0),"INVALID RATING",D91*E91))</x:f>
      </x:c>
      <x:c r="G91" s="155" t="str">
        <x:f>IF(A91="","",IF(F91="","UNRATED",IF(NOT(ISNUMBER(F91)),"CHECK RATING",IF(F91&lt;='06 Lists'!$B$5,"Low",IF(F91&lt;='06 Lists'!$B$6,"Moderate",IF(F91&lt;='06 Lists'!$B$7,"High","Extreme"))))))</x:f>
      </x:c>
      <x:c r="H91" s="81"/>
      <x:c r="I91" s="81"/>
      <x:c r="J91" s="81"/>
      <x:c r="K91" s="81"/>
      <x:c r="L91" s="144"/>
      <x:c r="M91" s="144"/>
      <x:c r="N91" s="144"/>
      <x:c r="O91" s="144"/>
      <x:c r="P91" s="81"/>
      <x:c r="Q91" s="81"/>
      <x:c r="R91" s="155" t="str">
        <x:f>IF(OR(A91="",COUNT(P91:Q91)&lt;&gt;2),"",IF(S91="","CONTROL EVIDENCE REQUIRED",IF(OR(P91&lt;1,P91&gt;5,Q91&lt;1,Q91&gt;5,MOD(P91,1)&lt;&gt;0,MOD(Q91,1)&lt;&gt;0),"INVALID RATING",IF(P91*Q91&lt;='06 Lists'!$B$5,"Low",IF(P91*Q91&lt;='06 Lists'!$B$6,"Moderate",IF(P91*Q91&lt;='06 Lists'!$B$7,"High","Extreme"))))))</x:f>
      </x:c>
      <x:c r="S91" s="81"/>
    </x:row>
    <x:row r="92" ht="42" customHeight="1">
      <x:c r="A92" s="81"/>
      <x:c r="B92" s="81"/>
      <x:c r="C92" s="81"/>
      <x:c r="D92" s="81"/>
      <x:c r="E92" s="81"/>
      <x:c r="F92" s="155" t="str">
        <x:f>IF(OR(A92="",COUNT(D92:E92)&lt;&gt;2),"",IF(OR(D92&lt;1,D92&gt;5,E92&lt;1,E92&gt;5,MOD(D92,1)&lt;&gt;0,MOD(E92,1)&lt;&gt;0),"INVALID RATING",D92*E92))</x:f>
      </x:c>
      <x:c r="G92" s="155" t="str">
        <x:f>IF(A92="","",IF(F92="","UNRATED",IF(NOT(ISNUMBER(F92)),"CHECK RATING",IF(F92&lt;='06 Lists'!$B$5,"Low",IF(F92&lt;='06 Lists'!$B$6,"Moderate",IF(F92&lt;='06 Lists'!$B$7,"High","Extreme"))))))</x:f>
      </x:c>
      <x:c r="H92" s="81"/>
      <x:c r="I92" s="81"/>
      <x:c r="J92" s="81"/>
      <x:c r="K92" s="81"/>
      <x:c r="L92" s="144"/>
      <x:c r="M92" s="144"/>
      <x:c r="N92" s="144"/>
      <x:c r="O92" s="144"/>
      <x:c r="P92" s="81"/>
      <x:c r="Q92" s="81"/>
      <x:c r="R92" s="155" t="str">
        <x:f>IF(OR(A92="",COUNT(P92:Q92)&lt;&gt;2),"",IF(S92="","CONTROL EVIDENCE REQUIRED",IF(OR(P92&lt;1,P92&gt;5,Q92&lt;1,Q92&gt;5,MOD(P92,1)&lt;&gt;0,MOD(Q92,1)&lt;&gt;0),"INVALID RATING",IF(P92*Q92&lt;='06 Lists'!$B$5,"Low",IF(P92*Q92&lt;='06 Lists'!$B$6,"Moderate",IF(P92*Q92&lt;='06 Lists'!$B$7,"High","Extreme"))))))</x:f>
      </x:c>
      <x:c r="S92" s="81"/>
    </x:row>
    <x:row r="93" ht="42" customHeight="1">
      <x:c r="A93" s="81"/>
      <x:c r="B93" s="81"/>
      <x:c r="C93" s="81"/>
      <x:c r="D93" s="81"/>
      <x:c r="E93" s="81"/>
      <x:c r="F93" s="155" t="str">
        <x:f>IF(OR(A93="",COUNT(D93:E93)&lt;&gt;2),"",IF(OR(D93&lt;1,D93&gt;5,E93&lt;1,E93&gt;5,MOD(D93,1)&lt;&gt;0,MOD(E93,1)&lt;&gt;0),"INVALID RATING",D93*E93))</x:f>
      </x:c>
      <x:c r="G93" s="155" t="str">
        <x:f>IF(A93="","",IF(F93="","UNRATED",IF(NOT(ISNUMBER(F93)),"CHECK RATING",IF(F93&lt;='06 Lists'!$B$5,"Low",IF(F93&lt;='06 Lists'!$B$6,"Moderate",IF(F93&lt;='06 Lists'!$B$7,"High","Extreme"))))))</x:f>
      </x:c>
      <x:c r="H93" s="81"/>
      <x:c r="I93" s="81"/>
      <x:c r="J93" s="81"/>
      <x:c r="K93" s="81"/>
      <x:c r="L93" s="144"/>
      <x:c r="M93" s="144"/>
      <x:c r="N93" s="144"/>
      <x:c r="O93" s="144"/>
      <x:c r="P93" s="81"/>
      <x:c r="Q93" s="81"/>
      <x:c r="R93" s="155" t="str">
        <x:f>IF(OR(A93="",COUNT(P93:Q93)&lt;&gt;2),"",IF(S93="","CONTROL EVIDENCE REQUIRED",IF(OR(P93&lt;1,P93&gt;5,Q93&lt;1,Q93&gt;5,MOD(P93,1)&lt;&gt;0,MOD(Q93,1)&lt;&gt;0),"INVALID RATING",IF(P93*Q93&lt;='06 Lists'!$B$5,"Low",IF(P93*Q93&lt;='06 Lists'!$B$6,"Moderate",IF(P93*Q93&lt;='06 Lists'!$B$7,"High","Extreme"))))))</x:f>
      </x:c>
      <x:c r="S93" s="81"/>
    </x:row>
    <x:row r="94" ht="42" customHeight="1">
      <x:c r="A94" s="81"/>
      <x:c r="B94" s="81"/>
      <x:c r="C94" s="81"/>
      <x:c r="D94" s="81"/>
      <x:c r="E94" s="81"/>
      <x:c r="F94" s="155" t="str">
        <x:f>IF(OR(A94="",COUNT(D94:E94)&lt;&gt;2),"",IF(OR(D94&lt;1,D94&gt;5,E94&lt;1,E94&gt;5,MOD(D94,1)&lt;&gt;0,MOD(E94,1)&lt;&gt;0),"INVALID RATING",D94*E94))</x:f>
      </x:c>
      <x:c r="G94" s="155" t="str">
        <x:f>IF(A94="","",IF(F94="","UNRATED",IF(NOT(ISNUMBER(F94)),"CHECK RATING",IF(F94&lt;='06 Lists'!$B$5,"Low",IF(F94&lt;='06 Lists'!$B$6,"Moderate",IF(F94&lt;='06 Lists'!$B$7,"High","Extreme"))))))</x:f>
      </x:c>
      <x:c r="H94" s="81"/>
      <x:c r="I94" s="81"/>
      <x:c r="J94" s="81"/>
      <x:c r="K94" s="81"/>
      <x:c r="L94" s="144"/>
      <x:c r="M94" s="144"/>
      <x:c r="N94" s="144"/>
      <x:c r="O94" s="144"/>
      <x:c r="P94" s="81"/>
      <x:c r="Q94" s="81"/>
      <x:c r="R94" s="155" t="str">
        <x:f>IF(OR(A94="",COUNT(P94:Q94)&lt;&gt;2),"",IF(S94="","CONTROL EVIDENCE REQUIRED",IF(OR(P94&lt;1,P94&gt;5,Q94&lt;1,Q94&gt;5,MOD(P94,1)&lt;&gt;0,MOD(Q94,1)&lt;&gt;0),"INVALID RATING",IF(P94*Q94&lt;='06 Lists'!$B$5,"Low",IF(P94*Q94&lt;='06 Lists'!$B$6,"Moderate",IF(P94*Q94&lt;='06 Lists'!$B$7,"High","Extreme"))))))</x:f>
      </x:c>
      <x:c r="S94" s="81"/>
    </x:row>
    <x:row r="95" ht="42" customHeight="1">
      <x:c r="A95" s="81"/>
      <x:c r="B95" s="81"/>
      <x:c r="C95" s="81"/>
      <x:c r="D95" s="81"/>
      <x:c r="E95" s="81"/>
      <x:c r="F95" s="155" t="str">
        <x:f>IF(OR(A95="",COUNT(D95:E95)&lt;&gt;2),"",IF(OR(D95&lt;1,D95&gt;5,E95&lt;1,E95&gt;5,MOD(D95,1)&lt;&gt;0,MOD(E95,1)&lt;&gt;0),"INVALID RATING",D95*E95))</x:f>
      </x:c>
      <x:c r="G95" s="155" t="str">
        <x:f>IF(A95="","",IF(F95="","UNRATED",IF(NOT(ISNUMBER(F95)),"CHECK RATING",IF(F95&lt;='06 Lists'!$B$5,"Low",IF(F95&lt;='06 Lists'!$B$6,"Moderate",IF(F95&lt;='06 Lists'!$B$7,"High","Extreme"))))))</x:f>
      </x:c>
      <x:c r="H95" s="81"/>
      <x:c r="I95" s="81"/>
      <x:c r="J95" s="81"/>
      <x:c r="K95" s="81"/>
      <x:c r="L95" s="144"/>
      <x:c r="M95" s="144"/>
      <x:c r="N95" s="144"/>
      <x:c r="O95" s="144"/>
      <x:c r="P95" s="81"/>
      <x:c r="Q95" s="81"/>
      <x:c r="R95" s="155" t="str">
        <x:f>IF(OR(A95="",COUNT(P95:Q95)&lt;&gt;2),"",IF(S95="","CONTROL EVIDENCE REQUIRED",IF(OR(P95&lt;1,P95&gt;5,Q95&lt;1,Q95&gt;5,MOD(P95,1)&lt;&gt;0,MOD(Q95,1)&lt;&gt;0),"INVALID RATING",IF(P95*Q95&lt;='06 Lists'!$B$5,"Low",IF(P95*Q95&lt;='06 Lists'!$B$6,"Moderate",IF(P95*Q95&lt;='06 Lists'!$B$7,"High","Extreme"))))))</x:f>
      </x:c>
      <x:c r="S95" s="81"/>
    </x:row>
    <x:row r="96" ht="42" customHeight="1">
      <x:c r="A96" s="81"/>
      <x:c r="B96" s="81"/>
      <x:c r="C96" s="81"/>
      <x:c r="D96" s="81"/>
      <x:c r="E96" s="81"/>
      <x:c r="F96" s="155" t="str">
        <x:f>IF(OR(A96="",COUNT(D96:E96)&lt;&gt;2),"",IF(OR(D96&lt;1,D96&gt;5,E96&lt;1,E96&gt;5,MOD(D96,1)&lt;&gt;0,MOD(E96,1)&lt;&gt;0),"INVALID RATING",D96*E96))</x:f>
      </x:c>
      <x:c r="G96" s="155" t="str">
        <x:f>IF(A96="","",IF(F96="","UNRATED",IF(NOT(ISNUMBER(F96)),"CHECK RATING",IF(F96&lt;='06 Lists'!$B$5,"Low",IF(F96&lt;='06 Lists'!$B$6,"Moderate",IF(F96&lt;='06 Lists'!$B$7,"High","Extreme"))))))</x:f>
      </x:c>
      <x:c r="H96" s="81"/>
      <x:c r="I96" s="81"/>
      <x:c r="J96" s="81"/>
      <x:c r="K96" s="81"/>
      <x:c r="L96" s="144"/>
      <x:c r="M96" s="144"/>
      <x:c r="N96" s="144"/>
      <x:c r="O96" s="144"/>
      <x:c r="P96" s="81"/>
      <x:c r="Q96" s="81"/>
      <x:c r="R96" s="155" t="str">
        <x:f>IF(OR(A96="",COUNT(P96:Q96)&lt;&gt;2),"",IF(S96="","CONTROL EVIDENCE REQUIRED",IF(OR(P96&lt;1,P96&gt;5,Q96&lt;1,Q96&gt;5,MOD(P96,1)&lt;&gt;0,MOD(Q96,1)&lt;&gt;0),"INVALID RATING",IF(P96*Q96&lt;='06 Lists'!$B$5,"Low",IF(P96*Q96&lt;='06 Lists'!$B$6,"Moderate",IF(P96*Q96&lt;='06 Lists'!$B$7,"High","Extreme"))))))</x:f>
      </x:c>
      <x:c r="S96" s="81"/>
    </x:row>
    <x:row r="97" ht="42" customHeight="1">
      <x:c r="A97" s="81"/>
      <x:c r="B97" s="81"/>
      <x:c r="C97" s="81"/>
      <x:c r="D97" s="81"/>
      <x:c r="E97" s="81"/>
      <x:c r="F97" s="155" t="str">
        <x:f>IF(OR(A97="",COUNT(D97:E97)&lt;&gt;2),"",IF(OR(D97&lt;1,D97&gt;5,E97&lt;1,E97&gt;5,MOD(D97,1)&lt;&gt;0,MOD(E97,1)&lt;&gt;0),"INVALID RATING",D97*E97))</x:f>
      </x:c>
      <x:c r="G97" s="155" t="str">
        <x:f>IF(A97="","",IF(F97="","UNRATED",IF(NOT(ISNUMBER(F97)),"CHECK RATING",IF(F97&lt;='06 Lists'!$B$5,"Low",IF(F97&lt;='06 Lists'!$B$6,"Moderate",IF(F97&lt;='06 Lists'!$B$7,"High","Extreme"))))))</x:f>
      </x:c>
      <x:c r="H97" s="81"/>
      <x:c r="I97" s="81"/>
      <x:c r="J97" s="81"/>
      <x:c r="K97" s="81"/>
      <x:c r="L97" s="144"/>
      <x:c r="M97" s="144"/>
      <x:c r="N97" s="144"/>
      <x:c r="O97" s="144"/>
      <x:c r="P97" s="81"/>
      <x:c r="Q97" s="81"/>
      <x:c r="R97" s="155" t="str">
        <x:f>IF(OR(A97="",COUNT(P97:Q97)&lt;&gt;2),"",IF(S97="","CONTROL EVIDENCE REQUIRED",IF(OR(P97&lt;1,P97&gt;5,Q97&lt;1,Q97&gt;5,MOD(P97,1)&lt;&gt;0,MOD(Q97,1)&lt;&gt;0),"INVALID RATING",IF(P97*Q97&lt;='06 Lists'!$B$5,"Low",IF(P97*Q97&lt;='06 Lists'!$B$6,"Moderate",IF(P97*Q97&lt;='06 Lists'!$B$7,"High","Extreme"))))))</x:f>
      </x:c>
      <x:c r="S97" s="81"/>
    </x:row>
    <x:row r="98" ht="42" customHeight="1">
      <x:c r="A98" s="81"/>
      <x:c r="B98" s="81"/>
      <x:c r="C98" s="81"/>
      <x:c r="D98" s="81"/>
      <x:c r="E98" s="81"/>
      <x:c r="F98" s="155" t="str">
        <x:f>IF(OR(A98="",COUNT(D98:E98)&lt;&gt;2),"",IF(OR(D98&lt;1,D98&gt;5,E98&lt;1,E98&gt;5,MOD(D98,1)&lt;&gt;0,MOD(E98,1)&lt;&gt;0),"INVALID RATING",D98*E98))</x:f>
      </x:c>
      <x:c r="G98" s="155" t="str">
        <x:f>IF(A98="","",IF(F98="","UNRATED",IF(NOT(ISNUMBER(F98)),"CHECK RATING",IF(F98&lt;='06 Lists'!$B$5,"Low",IF(F98&lt;='06 Lists'!$B$6,"Moderate",IF(F98&lt;='06 Lists'!$B$7,"High","Extreme"))))))</x:f>
      </x:c>
      <x:c r="H98" s="81"/>
      <x:c r="I98" s="81"/>
      <x:c r="J98" s="81"/>
      <x:c r="K98" s="81"/>
      <x:c r="L98" s="144"/>
      <x:c r="M98" s="144"/>
      <x:c r="N98" s="144"/>
      <x:c r="O98" s="144"/>
      <x:c r="P98" s="81"/>
      <x:c r="Q98" s="81"/>
      <x:c r="R98" s="155" t="str">
        <x:f>IF(OR(A98="",COUNT(P98:Q98)&lt;&gt;2),"",IF(S98="","CONTROL EVIDENCE REQUIRED",IF(OR(P98&lt;1,P98&gt;5,Q98&lt;1,Q98&gt;5,MOD(P98,1)&lt;&gt;0,MOD(Q98,1)&lt;&gt;0),"INVALID RATING",IF(P98*Q98&lt;='06 Lists'!$B$5,"Low",IF(P98*Q98&lt;='06 Lists'!$B$6,"Moderate",IF(P98*Q98&lt;='06 Lists'!$B$7,"High","Extreme"))))))</x:f>
      </x:c>
      <x:c r="S98" s="81"/>
    </x:row>
    <x:row r="99" ht="42" customHeight="1">
      <x:c r="A99" s="81"/>
      <x:c r="B99" s="81"/>
      <x:c r="C99" s="81"/>
      <x:c r="D99" s="81"/>
      <x:c r="E99" s="81"/>
      <x:c r="F99" s="155" t="str">
        <x:f>IF(OR(A99="",COUNT(D99:E99)&lt;&gt;2),"",IF(OR(D99&lt;1,D99&gt;5,E99&lt;1,E99&gt;5,MOD(D99,1)&lt;&gt;0,MOD(E99,1)&lt;&gt;0),"INVALID RATING",D99*E99))</x:f>
      </x:c>
      <x:c r="G99" s="155" t="str">
        <x:f>IF(A99="","",IF(F99="","UNRATED",IF(NOT(ISNUMBER(F99)),"CHECK RATING",IF(F99&lt;='06 Lists'!$B$5,"Low",IF(F99&lt;='06 Lists'!$B$6,"Moderate",IF(F99&lt;='06 Lists'!$B$7,"High","Extreme"))))))</x:f>
      </x:c>
      <x:c r="H99" s="81"/>
      <x:c r="I99" s="81"/>
      <x:c r="J99" s="81"/>
      <x:c r="K99" s="81"/>
      <x:c r="L99" s="144"/>
      <x:c r="M99" s="144"/>
      <x:c r="N99" s="144"/>
      <x:c r="O99" s="144"/>
      <x:c r="P99" s="81"/>
      <x:c r="Q99" s="81"/>
      <x:c r="R99" s="155" t="str">
        <x:f>IF(OR(A99="",COUNT(P99:Q99)&lt;&gt;2),"",IF(S99="","CONTROL EVIDENCE REQUIRED",IF(OR(P99&lt;1,P99&gt;5,Q99&lt;1,Q99&gt;5,MOD(P99,1)&lt;&gt;0,MOD(Q99,1)&lt;&gt;0),"INVALID RATING",IF(P99*Q99&lt;='06 Lists'!$B$5,"Low",IF(P99*Q99&lt;='06 Lists'!$B$6,"Moderate",IF(P99*Q99&lt;='06 Lists'!$B$7,"High","Extreme"))))))</x:f>
      </x:c>
      <x:c r="S99" s="81"/>
    </x:row>
    <x:row r="100" ht="42" customHeight="1">
      <x:c r="A100" s="81"/>
      <x:c r="B100" s="81"/>
      <x:c r="C100" s="81"/>
      <x:c r="D100" s="81"/>
      <x:c r="E100" s="81"/>
      <x:c r="F100" s="155" t="str">
        <x:f>IF(OR(A100="",COUNT(D100:E100)&lt;&gt;2),"",IF(OR(D100&lt;1,D100&gt;5,E100&lt;1,E100&gt;5,MOD(D100,1)&lt;&gt;0,MOD(E100,1)&lt;&gt;0),"INVALID RATING",D100*E100))</x:f>
      </x:c>
      <x:c r="G100" s="155" t="str">
        <x:f>IF(A100="","",IF(F100="","UNRATED",IF(NOT(ISNUMBER(F100)),"CHECK RATING",IF(F100&lt;='06 Lists'!$B$5,"Low",IF(F100&lt;='06 Lists'!$B$6,"Moderate",IF(F100&lt;='06 Lists'!$B$7,"High","Extreme"))))))</x:f>
      </x:c>
      <x:c r="H100" s="81"/>
      <x:c r="I100" s="81"/>
      <x:c r="J100" s="81"/>
      <x:c r="K100" s="81"/>
      <x:c r="L100" s="144"/>
      <x:c r="M100" s="144"/>
      <x:c r="N100" s="144"/>
      <x:c r="O100" s="144"/>
      <x:c r="P100" s="81"/>
      <x:c r="Q100" s="81"/>
      <x:c r="R100" s="155" t="str">
        <x:f>IF(OR(A100="",COUNT(P100:Q100)&lt;&gt;2),"",IF(S100="","CONTROL EVIDENCE REQUIRED",IF(OR(P100&lt;1,P100&gt;5,Q100&lt;1,Q100&gt;5,MOD(P100,1)&lt;&gt;0,MOD(Q100,1)&lt;&gt;0),"INVALID RATING",IF(P100*Q100&lt;='06 Lists'!$B$5,"Low",IF(P100*Q100&lt;='06 Lists'!$B$6,"Moderate",IF(P100*Q100&lt;='06 Lists'!$B$7,"High","Extreme"))))))</x:f>
      </x:c>
      <x:c r="S100" s="81"/>
    </x:row>
    <x:row r="101" ht="42" customHeight="1">
      <x:c r="A101" s="81"/>
      <x:c r="B101" s="81"/>
      <x:c r="C101" s="81"/>
      <x:c r="D101" s="81"/>
      <x:c r="E101" s="81"/>
      <x:c r="F101" s="155" t="str">
        <x:f>IF(OR(A101="",COUNT(D101:E101)&lt;&gt;2),"",IF(OR(D101&lt;1,D101&gt;5,E101&lt;1,E101&gt;5,MOD(D101,1)&lt;&gt;0,MOD(E101,1)&lt;&gt;0),"INVALID RATING",D101*E101))</x:f>
      </x:c>
      <x:c r="G101" s="155" t="str">
        <x:f>IF(A101="","",IF(F101="","UNRATED",IF(NOT(ISNUMBER(F101)),"CHECK RATING",IF(F101&lt;='06 Lists'!$B$5,"Low",IF(F101&lt;='06 Lists'!$B$6,"Moderate",IF(F101&lt;='06 Lists'!$B$7,"High","Extreme"))))))</x:f>
      </x:c>
      <x:c r="H101" s="81"/>
      <x:c r="I101" s="81"/>
      <x:c r="J101" s="81"/>
      <x:c r="K101" s="81"/>
      <x:c r="L101" s="144"/>
      <x:c r="M101" s="144"/>
      <x:c r="N101" s="144"/>
      <x:c r="O101" s="144"/>
      <x:c r="P101" s="81"/>
      <x:c r="Q101" s="81"/>
      <x:c r="R101" s="155" t="str">
        <x:f>IF(OR(A101="",COUNT(P101:Q101)&lt;&gt;2),"",IF(S101="","CONTROL EVIDENCE REQUIRED",IF(OR(P101&lt;1,P101&gt;5,Q101&lt;1,Q101&gt;5,MOD(P101,1)&lt;&gt;0,MOD(Q101,1)&lt;&gt;0),"INVALID RATING",IF(P101*Q101&lt;='06 Lists'!$B$5,"Low",IF(P101*Q101&lt;='06 Lists'!$B$6,"Moderate",IF(P101*Q101&lt;='06 Lists'!$B$7,"High","Extreme"))))))</x:f>
      </x:c>
      <x:c r="S101" s="81"/>
    </x:row>
    <x:row r="102" ht="42" customHeight="1">
      <x:c r="A102" s="81"/>
      <x:c r="B102" s="81"/>
      <x:c r="C102" s="81"/>
      <x:c r="D102" s="81"/>
      <x:c r="E102" s="81"/>
      <x:c r="F102" s="155" t="str">
        <x:f>IF(OR(A102="",COUNT(D102:E102)&lt;&gt;2),"",IF(OR(D102&lt;1,D102&gt;5,E102&lt;1,E102&gt;5,MOD(D102,1)&lt;&gt;0,MOD(E102,1)&lt;&gt;0),"INVALID RATING",D102*E102))</x:f>
      </x:c>
      <x:c r="G102" s="155" t="str">
        <x:f>IF(A102="","",IF(F102="","UNRATED",IF(NOT(ISNUMBER(F102)),"CHECK RATING",IF(F102&lt;='06 Lists'!$B$5,"Low",IF(F102&lt;='06 Lists'!$B$6,"Moderate",IF(F102&lt;='06 Lists'!$B$7,"High","Extreme"))))))</x:f>
      </x:c>
      <x:c r="H102" s="81"/>
      <x:c r="I102" s="81"/>
      <x:c r="J102" s="81"/>
      <x:c r="K102" s="81"/>
      <x:c r="L102" s="144"/>
      <x:c r="M102" s="144"/>
      <x:c r="N102" s="144"/>
      <x:c r="O102" s="144"/>
      <x:c r="P102" s="81"/>
      <x:c r="Q102" s="81"/>
      <x:c r="R102" s="155" t="str">
        <x:f>IF(OR(A102="",COUNT(P102:Q102)&lt;&gt;2),"",IF(S102="","CONTROL EVIDENCE REQUIRED",IF(OR(P102&lt;1,P102&gt;5,Q102&lt;1,Q102&gt;5,MOD(P102,1)&lt;&gt;0,MOD(Q102,1)&lt;&gt;0),"INVALID RATING",IF(P102*Q102&lt;='06 Lists'!$B$5,"Low",IF(P102*Q102&lt;='06 Lists'!$B$6,"Moderate",IF(P102*Q102&lt;='06 Lists'!$B$7,"High","Extreme"))))))</x:f>
      </x:c>
      <x:c r="S102" s="81"/>
    </x:row>
    <x:row r="103" ht="42" customHeight="1">
      <x:c r="A103" s="81"/>
      <x:c r="B103" s="81"/>
      <x:c r="C103" s="81"/>
      <x:c r="D103" s="81"/>
      <x:c r="E103" s="81"/>
      <x:c r="F103" s="155" t="str">
        <x:f>IF(OR(A103="",COUNT(D103:E103)&lt;&gt;2),"",IF(OR(D103&lt;1,D103&gt;5,E103&lt;1,E103&gt;5,MOD(D103,1)&lt;&gt;0,MOD(E103,1)&lt;&gt;0),"INVALID RATING",D103*E103))</x:f>
      </x:c>
      <x:c r="G103" s="155" t="str">
        <x:f>IF(A103="","",IF(F103="","UNRATED",IF(NOT(ISNUMBER(F103)),"CHECK RATING",IF(F103&lt;='06 Lists'!$B$5,"Low",IF(F103&lt;='06 Lists'!$B$6,"Moderate",IF(F103&lt;='06 Lists'!$B$7,"High","Extreme"))))))</x:f>
      </x:c>
      <x:c r="H103" s="81"/>
      <x:c r="I103" s="81"/>
      <x:c r="J103" s="81"/>
      <x:c r="K103" s="81"/>
      <x:c r="L103" s="144"/>
      <x:c r="M103" s="144"/>
      <x:c r="N103" s="144"/>
      <x:c r="O103" s="144"/>
      <x:c r="P103" s="81"/>
      <x:c r="Q103" s="81"/>
      <x:c r="R103" s="155" t="str">
        <x:f>IF(OR(A103="",COUNT(P103:Q103)&lt;&gt;2),"",IF(S103="","CONTROL EVIDENCE REQUIRED",IF(OR(P103&lt;1,P103&gt;5,Q103&lt;1,Q103&gt;5,MOD(P103,1)&lt;&gt;0,MOD(Q103,1)&lt;&gt;0),"INVALID RATING",IF(P103*Q103&lt;='06 Lists'!$B$5,"Low",IF(P103*Q103&lt;='06 Lists'!$B$6,"Moderate",IF(P103*Q103&lt;='06 Lists'!$B$7,"High","Extreme"))))))</x:f>
      </x:c>
      <x:c r="S103" s="81"/>
    </x:row>
    <x:row r="104" ht="42" customHeight="1">
      <x:c r="A104" s="81"/>
      <x:c r="B104" s="81"/>
      <x:c r="C104" s="81"/>
      <x:c r="D104" s="81"/>
      <x:c r="E104" s="81"/>
      <x:c r="F104" s="155" t="str">
        <x:f>IF(OR(A104="",COUNT(D104:E104)&lt;&gt;2),"",IF(OR(D104&lt;1,D104&gt;5,E104&lt;1,E104&gt;5,MOD(D104,1)&lt;&gt;0,MOD(E104,1)&lt;&gt;0),"INVALID RATING",D104*E104))</x:f>
      </x:c>
      <x:c r="G104" s="155" t="str">
        <x:f>IF(A104="","",IF(F104="","UNRATED",IF(NOT(ISNUMBER(F104)),"CHECK RATING",IF(F104&lt;='06 Lists'!$B$5,"Low",IF(F104&lt;='06 Lists'!$B$6,"Moderate",IF(F104&lt;='06 Lists'!$B$7,"High","Extreme"))))))</x:f>
      </x:c>
      <x:c r="H104" s="81"/>
      <x:c r="I104" s="81"/>
      <x:c r="J104" s="81"/>
      <x:c r="K104" s="81"/>
      <x:c r="L104" s="144"/>
      <x:c r="M104" s="144"/>
      <x:c r="N104" s="144"/>
      <x:c r="O104" s="144"/>
      <x:c r="P104" s="81"/>
      <x:c r="Q104" s="81"/>
      <x:c r="R104" s="155" t="str">
        <x:f>IF(OR(A104="",COUNT(P104:Q104)&lt;&gt;2),"",IF(S104="","CONTROL EVIDENCE REQUIRED",IF(OR(P104&lt;1,P104&gt;5,Q104&lt;1,Q104&gt;5,MOD(P104,1)&lt;&gt;0,MOD(Q104,1)&lt;&gt;0),"INVALID RATING",IF(P104*Q104&lt;='06 Lists'!$B$5,"Low",IF(P104*Q104&lt;='06 Lists'!$B$6,"Moderate",IF(P104*Q104&lt;='06 Lists'!$B$7,"High","Extreme"))))))</x:f>
      </x:c>
      <x:c r="S104" s="81"/>
    </x:row>
    <x:row r="105" ht="42" customHeight="1">
      <x:c r="A105" s="81"/>
      <x:c r="B105" s="81"/>
      <x:c r="C105" s="81"/>
      <x:c r="D105" s="81"/>
      <x:c r="E105" s="81"/>
      <x:c r="F105" s="155" t="str">
        <x:f>IF(OR(A105="",COUNT(D105:E105)&lt;&gt;2),"",IF(OR(D105&lt;1,D105&gt;5,E105&lt;1,E105&gt;5,MOD(D105,1)&lt;&gt;0,MOD(E105,1)&lt;&gt;0),"INVALID RATING",D105*E105))</x:f>
      </x:c>
      <x:c r="G105" s="155" t="str">
        <x:f>IF(A105="","",IF(F105="","UNRATED",IF(NOT(ISNUMBER(F105)),"CHECK RATING",IF(F105&lt;='06 Lists'!$B$5,"Low",IF(F105&lt;='06 Lists'!$B$6,"Moderate",IF(F105&lt;='06 Lists'!$B$7,"High","Extreme"))))))</x:f>
      </x:c>
      <x:c r="H105" s="81"/>
      <x:c r="I105" s="81"/>
      <x:c r="J105" s="81"/>
      <x:c r="K105" s="81"/>
      <x:c r="L105" s="144"/>
      <x:c r="M105" s="144"/>
      <x:c r="N105" s="144"/>
      <x:c r="O105" s="144"/>
      <x:c r="P105" s="81"/>
      <x:c r="Q105" s="81"/>
      <x:c r="R105" s="155" t="str">
        <x:f>IF(OR(A105="",COUNT(P105:Q105)&lt;&gt;2),"",IF(S105="","CONTROL EVIDENCE REQUIRED",IF(OR(P105&lt;1,P105&gt;5,Q105&lt;1,Q105&gt;5,MOD(P105,1)&lt;&gt;0,MOD(Q105,1)&lt;&gt;0),"INVALID RATING",IF(P105*Q105&lt;='06 Lists'!$B$5,"Low",IF(P105*Q105&lt;='06 Lists'!$B$6,"Moderate",IF(P105*Q105&lt;='06 Lists'!$B$7,"High","Extreme"))))))</x:f>
      </x:c>
      <x:c r="S105" s="81"/>
    </x:row>
    <x:row r="106" ht="42" customHeight="1">
      <x:c r="A106" s="81"/>
      <x:c r="B106" s="81"/>
      <x:c r="C106" s="81"/>
      <x:c r="D106" s="81"/>
      <x:c r="E106" s="81"/>
      <x:c r="F106" s="155" t="str">
        <x:f>IF(OR(A106="",COUNT(D106:E106)&lt;&gt;2),"",IF(OR(D106&lt;1,D106&gt;5,E106&lt;1,E106&gt;5,MOD(D106,1)&lt;&gt;0,MOD(E106,1)&lt;&gt;0),"INVALID RATING",D106*E106))</x:f>
      </x:c>
      <x:c r="G106" s="155" t="str">
        <x:f>IF(A106="","",IF(F106="","UNRATED",IF(NOT(ISNUMBER(F106)),"CHECK RATING",IF(F106&lt;='06 Lists'!$B$5,"Low",IF(F106&lt;='06 Lists'!$B$6,"Moderate",IF(F106&lt;='06 Lists'!$B$7,"High","Extreme"))))))</x:f>
      </x:c>
      <x:c r="H106" s="81"/>
      <x:c r="I106" s="81"/>
      <x:c r="J106" s="81"/>
      <x:c r="K106" s="81"/>
      <x:c r="L106" s="144"/>
      <x:c r="M106" s="144"/>
      <x:c r="N106" s="144"/>
      <x:c r="O106" s="144"/>
      <x:c r="P106" s="81"/>
      <x:c r="Q106" s="81"/>
      <x:c r="R106" s="155" t="str">
        <x:f>IF(OR(A106="",COUNT(P106:Q106)&lt;&gt;2),"",IF(S106="","CONTROL EVIDENCE REQUIRED",IF(OR(P106&lt;1,P106&gt;5,Q106&lt;1,Q106&gt;5,MOD(P106,1)&lt;&gt;0,MOD(Q106,1)&lt;&gt;0),"INVALID RATING",IF(P106*Q106&lt;='06 Lists'!$B$5,"Low",IF(P106*Q106&lt;='06 Lists'!$B$6,"Moderate",IF(P106*Q106&lt;='06 Lists'!$B$7,"High","Extreme"))))))</x:f>
      </x:c>
      <x:c r="S106" s="81"/>
    </x:row>
    <x:row r="107" ht="42" customHeight="1">
      <x:c r="A107" s="81"/>
      <x:c r="B107" s="81"/>
      <x:c r="C107" s="81"/>
      <x:c r="D107" s="81"/>
      <x:c r="E107" s="81"/>
      <x:c r="F107" s="155" t="str">
        <x:f>IF(OR(A107="",COUNT(D107:E107)&lt;&gt;2),"",IF(OR(D107&lt;1,D107&gt;5,E107&lt;1,E107&gt;5,MOD(D107,1)&lt;&gt;0,MOD(E107,1)&lt;&gt;0),"INVALID RATING",D107*E107))</x:f>
      </x:c>
      <x:c r="G107" s="155" t="str">
        <x:f>IF(A107="","",IF(F107="","UNRATED",IF(NOT(ISNUMBER(F107)),"CHECK RATING",IF(F107&lt;='06 Lists'!$B$5,"Low",IF(F107&lt;='06 Lists'!$B$6,"Moderate",IF(F107&lt;='06 Lists'!$B$7,"High","Extreme"))))))</x:f>
      </x:c>
      <x:c r="H107" s="81"/>
      <x:c r="I107" s="81"/>
      <x:c r="J107" s="81"/>
      <x:c r="K107" s="81"/>
      <x:c r="L107" s="144"/>
      <x:c r="M107" s="144"/>
      <x:c r="N107" s="144"/>
      <x:c r="O107" s="144"/>
      <x:c r="P107" s="81"/>
      <x:c r="Q107" s="81"/>
      <x:c r="R107" s="155" t="str">
        <x:f>IF(OR(A107="",COUNT(P107:Q107)&lt;&gt;2),"",IF(S107="","CONTROL EVIDENCE REQUIRED",IF(OR(P107&lt;1,P107&gt;5,Q107&lt;1,Q107&gt;5,MOD(P107,1)&lt;&gt;0,MOD(Q107,1)&lt;&gt;0),"INVALID RATING",IF(P107*Q107&lt;='06 Lists'!$B$5,"Low",IF(P107*Q107&lt;='06 Lists'!$B$6,"Moderate",IF(P107*Q107&lt;='06 Lists'!$B$7,"High","Extreme"))))))</x:f>
      </x:c>
      <x:c r="S107" s="81"/>
    </x:row>
    <x:row r="108" ht="42" customHeight="1">
      <x:c r="A108" s="81"/>
      <x:c r="B108" s="81"/>
      <x:c r="C108" s="81"/>
      <x:c r="D108" s="81"/>
      <x:c r="E108" s="81"/>
      <x:c r="F108" s="155" t="str">
        <x:f>IF(OR(A108="",COUNT(D108:E108)&lt;&gt;2),"",IF(OR(D108&lt;1,D108&gt;5,E108&lt;1,E108&gt;5,MOD(D108,1)&lt;&gt;0,MOD(E108,1)&lt;&gt;0),"INVALID RATING",D108*E108))</x:f>
      </x:c>
      <x:c r="G108" s="155" t="str">
        <x:f>IF(A108="","",IF(F108="","UNRATED",IF(NOT(ISNUMBER(F108)),"CHECK RATING",IF(F108&lt;='06 Lists'!$B$5,"Low",IF(F108&lt;='06 Lists'!$B$6,"Moderate",IF(F108&lt;='06 Lists'!$B$7,"High","Extreme"))))))</x:f>
      </x:c>
      <x:c r="H108" s="81"/>
      <x:c r="I108" s="81"/>
      <x:c r="J108" s="81"/>
      <x:c r="K108" s="81"/>
      <x:c r="L108" s="144"/>
      <x:c r="M108" s="144"/>
      <x:c r="N108" s="144"/>
      <x:c r="O108" s="144"/>
      <x:c r="P108" s="81"/>
      <x:c r="Q108" s="81"/>
      <x:c r="R108" s="155" t="str">
        <x:f>IF(OR(A108="",COUNT(P108:Q108)&lt;&gt;2),"",IF(S108="","CONTROL EVIDENCE REQUIRED",IF(OR(P108&lt;1,P108&gt;5,Q108&lt;1,Q108&gt;5,MOD(P108,1)&lt;&gt;0,MOD(Q108,1)&lt;&gt;0),"INVALID RATING",IF(P108*Q108&lt;='06 Lists'!$B$5,"Low",IF(P108*Q108&lt;='06 Lists'!$B$6,"Moderate",IF(P108*Q108&lt;='06 Lists'!$B$7,"High","Extreme"))))))</x:f>
      </x:c>
      <x:c r="S108" s="81"/>
    </x:row>
    <x:row r="109" ht="42" customHeight="1">
      <x:c r="A109" s="81"/>
      <x:c r="B109" s="81"/>
      <x:c r="C109" s="81"/>
      <x:c r="D109" s="81"/>
      <x:c r="E109" s="81"/>
      <x:c r="F109" s="155" t="str">
        <x:f>IF(OR(A109="",COUNT(D109:E109)&lt;&gt;2),"",IF(OR(D109&lt;1,D109&gt;5,E109&lt;1,E109&gt;5,MOD(D109,1)&lt;&gt;0,MOD(E109,1)&lt;&gt;0),"INVALID RATING",D109*E109))</x:f>
      </x:c>
      <x:c r="G109" s="155" t="str">
        <x:f>IF(A109="","",IF(F109="","UNRATED",IF(NOT(ISNUMBER(F109)),"CHECK RATING",IF(F109&lt;='06 Lists'!$B$5,"Low",IF(F109&lt;='06 Lists'!$B$6,"Moderate",IF(F109&lt;='06 Lists'!$B$7,"High","Extreme"))))))</x:f>
      </x:c>
      <x:c r="H109" s="81"/>
      <x:c r="I109" s="81"/>
      <x:c r="J109" s="81"/>
      <x:c r="K109" s="81"/>
      <x:c r="L109" s="144"/>
      <x:c r="M109" s="144"/>
      <x:c r="N109" s="144"/>
      <x:c r="O109" s="144"/>
      <x:c r="P109" s="81"/>
      <x:c r="Q109" s="81"/>
      <x:c r="R109" s="155" t="str">
        <x:f>IF(OR(A109="",COUNT(P109:Q109)&lt;&gt;2),"",IF(S109="","CONTROL EVIDENCE REQUIRED",IF(OR(P109&lt;1,P109&gt;5,Q109&lt;1,Q109&gt;5,MOD(P109,1)&lt;&gt;0,MOD(Q109,1)&lt;&gt;0),"INVALID RATING",IF(P109*Q109&lt;='06 Lists'!$B$5,"Low",IF(P109*Q109&lt;='06 Lists'!$B$6,"Moderate",IF(P109*Q109&lt;='06 Lists'!$B$7,"High","Extreme"))))))</x:f>
      </x:c>
      <x:c r="S109" s="81"/>
    </x:row>
    <x:row r="110" ht="21" customHeight="1">
      <x:c r="A110" s="15"/>
      <x:c r="B110" s="15"/>
      <x:c r="C110" s="15"/>
      <x:c r="D110" s="15"/>
      <x:c r="E110" s="15"/>
      <x:c r="F110" s="15"/>
      <x:c r="G110" s="15"/>
      <x:c r="H110" s="15"/>
      <x:c r="I110" s="15"/>
      <x:c r="J110" s="15"/>
      <x:c r="K110" s="15"/>
      <x:c r="L110" s="15"/>
      <x:c r="M110" s="15"/>
      <x:c r="N110" s="15"/>
      <x:c r="O110" s="15"/>
      <x:c r="P110" s="15"/>
      <x:c r="Q110" s="15"/>
      <x:c r="R110" s="15"/>
      <x:c r="S110" s="15"/>
    </x:row>
    <x:row r="111" ht="21" customHeight="1">
      <x:c r="A111" s="15"/>
      <x:c r="B111" s="15"/>
      <x:c r="C111" s="15"/>
      <x:c r="D111" s="15"/>
      <x:c r="E111" s="15"/>
      <x:c r="F111" s="15"/>
      <x:c r="G111" s="15"/>
      <x:c r="H111" s="15"/>
      <x:c r="I111" s="15"/>
      <x:c r="J111" s="15"/>
      <x:c r="K111" s="15"/>
      <x:c r="L111" s="15"/>
      <x:c r="M111" s="15"/>
      <x:c r="N111" s="15"/>
      <x:c r="O111" s="15"/>
      <x:c r="P111" s="15"/>
      <x:c r="Q111" s="15"/>
      <x:c r="R111" s="15"/>
      <x:c r="S111" s="15"/>
    </x:row>
    <x:row r="112" ht="21" customHeight="1">
      <x:c r="A112" s="15"/>
      <x:c r="B112" s="15"/>
      <x:c r="C112" s="15"/>
      <x:c r="D112" s="15"/>
      <x:c r="E112" s="15"/>
      <x:c r="F112" s="15"/>
      <x:c r="G112" s="15"/>
      <x:c r="H112" s="15"/>
      <x:c r="I112" s="15"/>
      <x:c r="J112" s="15"/>
      <x:c r="K112" s="15"/>
      <x:c r="L112" s="15"/>
      <x:c r="M112" s="15"/>
      <x:c r="N112" s="15"/>
      <x:c r="O112" s="15"/>
      <x:c r="P112" s="15"/>
      <x:c r="Q112" s="15"/>
      <x:c r="R112" s="15"/>
      <x:c r="S112" s="15"/>
    </x:row>
    <x:row r="113" ht="21" customHeight="1">
      <x:c r="A113" s="15"/>
      <x:c r="B113" s="15"/>
      <x:c r="C113" s="15"/>
      <x:c r="D113" s="15"/>
      <x:c r="E113" s="15"/>
      <x:c r="F113" s="15"/>
      <x:c r="G113" s="15"/>
      <x:c r="H113" s="15"/>
      <x:c r="I113" s="15"/>
      <x:c r="J113" s="15"/>
      <x:c r="K113" s="15"/>
      <x:c r="L113" s="15"/>
      <x:c r="M113" s="15"/>
      <x:c r="N113" s="15"/>
      <x:c r="O113" s="15"/>
      <x:c r="P113" s="15"/>
      <x:c r="Q113" s="15"/>
      <x:c r="R113" s="15"/>
      <x:c r="S113" s="15"/>
    </x:row>
  </x:sheetData>
  <x:mergeCells>
    <x:mergeCell ref="A1:S3"/>
    <x:mergeCell ref="A4:S4"/>
    <x:mergeCell ref="A5:I5"/>
    <x:mergeCell ref="J5:S5"/>
    <x:mergeCell ref="A6:S6"/>
    <x:mergeCell ref="A7:S7"/>
  </x:mergeCells>
  <x:conditionalFormatting sqref="A10:S109">
    <x:cfRule type="expression" dxfId="8" priority="1">
      <x:formula>AND($A10&lt;&gt;"",$O10="",OR($G10="High",$G10="Extreme"))</x:formula>
    </x:cfRule>
  </x:conditionalFormatting>
  <x:conditionalFormatting sqref="O10:O109">
    <x:cfRule type="expression" dxfId="9" priority="2">
      <x:formula>AND(O10&lt;&gt;"",$S10="")</x:formula>
    </x:cfRule>
  </x:conditionalFormatting>
  <x:dataValidations count="8">
    <x:dataValidation type="whole" errorStyle="stop" operator="between" allowBlank="1" showErrorMessage="1" errorTitle="Check the value" error="Enter a value between 1 and 5." sqref="D10:E109">
      <x:formula1>1</x:formula1>
      <x:formula2>5</x:formula2>
    </x:dataValidation>
    <x:dataValidation type="whole" errorStyle="stop" operator="between" allowBlank="1" showErrorMessage="1" errorTitle="Check the value" error="Enter a value between 1 and 5." sqref="P10:Q109">
      <x:formula1>1</x:formula1>
      <x:formula2>5</x:formula2>
    </x:dataValidation>
    <x:dataValidation type="list" errorStyle="stop" allowBlank="1" showErrorMessage="1" errorTitle="Choose a listed value" error="Use the drop-down list or leave the entry blank." sqref="H10:H109">
      <x:formula1>"Short Term,Medium Term,Long Term"</x:formula1>
    </x:dataValidation>
    <x:dataValidation type="list" errorStyle="stop" allowBlank="1" showErrorMessage="1" errorTitle="Choose a listed value" error="Use the drop-down list or leave the entry blank." sqref="I10:I109">
      <x:formula1>"Avoid,Reduce,Fallback,Exploit,Accept,Other"</x:formula1>
    </x:dataValidation>
    <x:dataValidation type="date" errorStyle="stop" operator="between" allowBlank="1" showErrorMessage="1" errorTitle="Enter a real date" error="Enter a date such as 12 Mar 2027, or leave this field blank." sqref="L10:L109">
      <x:formula1>1</x:formula1>
      <x:formula2>146097</x:formula2>
    </x:dataValidation>
    <x:dataValidation type="date" errorStyle="stop" operator="between" allowBlank="1" showErrorMessage="1" errorTitle="Enter a real date" error="Enter a date such as 12 Mar 2027, or leave this field blank." sqref="M10:M109">
      <x:formula1>1</x:formula1>
      <x:formula2>146097</x:formula2>
    </x:dataValidation>
    <x:dataValidation type="date" errorStyle="stop" operator="between" allowBlank="1" showErrorMessage="1" errorTitle="Enter a real date" error="Enter a date such as 12 Mar 2027, or leave this field blank." sqref="N10:N109">
      <x:formula1>1</x:formula1>
      <x:formula2>146097</x:formula2>
    </x:dataValidation>
    <x:dataValidation type="date" errorStyle="stop" operator="between" allowBlank="1" showErrorMessage="1" errorTitle="Enter a real date" error="Enter a date such as 12 Mar 2027, or leave this field blank." sqref="O10:O109">
      <x:formula1>1</x:formula1>
      <x:formula2>146097</x:formula2>
    </x:dataValidation>
  </x:dataValidations>
  <x:pageMargins left="0.7" right="0.7" top="0.75" bottom="0.75" header="0.3" footer="0.3"/>
  <x:tableParts count="1">
    <x:tablePart xmlns:r="http://schemas.openxmlformats.org/officeDocument/2006/relationships" r:id="R45739d7bd20645a3"/>
  </x:tableParts>
</x:worksheet>
</file>

<file path=xl/worksheets/sheet49.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C5 | Project progress report: worked-report clinic</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Review a draft report for internal consistency, evidence and decision usefulness.</x:v>
      </x:c>
      <x:c r="B4" s="28"/>
      <x:c r="C4" s="28"/>
      <x:c r="D4" s="28"/>
      <x:c r="E4" s="28"/>
      <x:c r="F4" s="28"/>
      <x:c r="G4" s="28"/>
      <x:c r="H4" s="28"/>
      <x:c r="I4" s="28"/>
      <x:c r="J4" s="28"/>
      <x:c r="K4" s="28"/>
      <x:c r="L4" s="28"/>
    </x:row>
    <x:row r="5" ht="21" customHeight="1">
      <x:c r="A5" s="35" t="str">
        <x:v>03 | PROJECT IMPLEMENTATION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Developed from S06, duplicate C1/C5 and worked example; HR Delivery review method.</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Report identity</x:v>
      </x:c>
      <x:c r="B9" s="58"/>
      <x:c r="C9" s="58"/>
      <x:c r="D9" s="58"/>
      <x:c r="E9" s="58"/>
      <x:c r="F9" s="58"/>
      <x:c r="G9" s="58"/>
      <x:c r="H9" s="58"/>
      <x:c r="I9" s="58"/>
      <x:c r="J9" s="58"/>
      <x:c r="K9" s="58"/>
      <x:c r="L9" s="58"/>
    </x:row>
    <x:row r="10" ht="28" customHeight="1">
      <x:c r="A10" s="28" t="str">
        <x:v>Record report date, period, version and reviewer.</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Date and baseline checks</x:v>
      </x:c>
      <x:c r="B15" s="58"/>
      <x:c r="C15" s="58"/>
      <x:c r="D15" s="58"/>
      <x:c r="E15" s="58"/>
      <x:c r="F15" s="58"/>
      <x:c r="G15" s="58"/>
      <x:c r="H15" s="58"/>
      <x:c r="I15" s="58"/>
      <x:c r="J15" s="58"/>
      <x:c r="K15" s="58"/>
      <x:c r="L15" s="58"/>
    </x:row>
    <x:row r="16" ht="28" customHeight="1">
      <x:c r="A16" s="28" t="str">
        <x:v>Test consistency of planned, actual and forecast dates.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Number reconciliation</x:v>
      </x:c>
      <x:c r="B21" s="58"/>
      <x:c r="C21" s="58"/>
      <x:c r="D21" s="58"/>
      <x:c r="E21" s="58"/>
      <x:c r="F21" s="58"/>
      <x:c r="G21" s="58"/>
      <x:c r="H21" s="58"/>
      <x:c r="I21" s="58"/>
      <x:c r="J21" s="58"/>
      <x:c r="K21" s="58"/>
      <x:c r="L21" s="58"/>
    </x:row>
    <x:row r="22" ht="28" customHeight="1">
      <x:c r="A22" s="28" t="str">
        <x:v>Check budget, actual, forecast, changes and denominators.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Evidence and RAG</x:v>
      </x:c>
      <x:c r="B27" s="58"/>
      <x:c r="C27" s="58"/>
      <x:c r="D27" s="58"/>
      <x:c r="E27" s="58"/>
      <x:c r="F27" s="58"/>
      <x:c r="G27" s="58"/>
      <x:c r="H27" s="58"/>
      <x:c r="I27" s="58"/>
      <x:c r="J27" s="58"/>
      <x:c r="K27" s="58"/>
      <x:c r="L27" s="58"/>
    </x:row>
    <x:row r="28" ht="28" customHeight="1">
      <x:c r="A28" s="28" t="str">
        <x:v>Review support for completion and status judgements.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Decision clarity</x:v>
      </x:c>
      <x:c r="B33" s="58"/>
      <x:c r="C33" s="58"/>
      <x:c r="D33" s="58"/>
      <x:c r="E33" s="58"/>
      <x:c r="F33" s="58"/>
      <x:c r="G33" s="58"/>
      <x:c r="H33" s="58"/>
      <x:c r="I33" s="58"/>
      <x:c r="J33" s="58"/>
      <x:c r="K33" s="58"/>
      <x:c r="L33" s="58"/>
    </x:row>
    <x:row r="34" ht="28" customHeight="1">
      <x:c r="A34" s="28" t="str">
        <x:v>Identify decisions, owners, deadlines and consequences.</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Corrections and approval</x:v>
      </x:c>
      <x:c r="B39" s="58"/>
      <x:c r="C39" s="58"/>
      <x:c r="D39" s="58"/>
      <x:c r="E39" s="58"/>
      <x:c r="F39" s="58"/>
      <x:c r="G39" s="58"/>
      <x:c r="H39" s="58"/>
      <x:c r="I39" s="58"/>
      <x:c r="J39" s="58"/>
      <x:c r="K39" s="58"/>
      <x:c r="L39" s="58"/>
    </x:row>
    <x:row r="40" ht="28" customHeight="1">
      <x:c r="A40" s="28" t="str">
        <x:v>Record amendments, unresolved concerns and release decision.</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A polished report with inconsistent dates or unsupported percentages is not reliable. Preserve adverse evidence and uncertainty. The source worked example has inconsistent reporting dates; this clinic treats consistency as a quality check rather than reproducing the error.</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C1 Progress Report</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50.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21" customHeight="1">
      <x:c r="A1" s="21" t="str">
        <x:v>C6 | Project action log</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Keep agreed actions visible from assignment to verified completion.</x:v>
      </x:c>
      <x:c r="B4" s="28"/>
      <x:c r="C4" s="28"/>
      <x:c r="D4" s="28"/>
      <x:c r="E4" s="28"/>
      <x:c r="F4" s="28"/>
      <x:c r="G4" s="28"/>
      <x:c r="H4" s="28"/>
      <x:c r="I4" s="28"/>
      <x:c r="J4" s="28"/>
      <x:c r="K4" s="28"/>
      <x:c r="L4" s="28"/>
    </x:row>
    <x:row r="5" ht="21" customHeight="1">
      <x:c r="A5" s="35" t="str">
        <x:v>03 | PROJECT IMPLEMENTATION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40" customHeight="1">
      <x:c r="A9" s="76" t="str">
        <x:v>Action ID</x:v>
      </x:c>
      <x:c r="B9" s="76" t="str">
        <x:v>Required result</x:v>
      </x:c>
      <x:c r="C9" s="76" t="str">
        <x:v>Linked issue / risk / decision</x:v>
      </x:c>
      <x:c r="D9" s="76" t="str">
        <x:v>Owner</x:v>
      </x:c>
      <x:c r="E9" s="76" t="str">
        <x:v>Raised date</x:v>
      </x:c>
      <x:c r="F9" s="76" t="str">
        <x:v>Original due</x:v>
      </x:c>
      <x:c r="G9" s="76" t="str">
        <x:v>Current due</x:v>
      </x:c>
      <x:c r="H9" s="76" t="str">
        <x:v>Status</x:v>
      </x:c>
      <x:c r="I9" s="76" t="str">
        <x:v>Completed date</x:v>
      </x:c>
      <x:c r="J9" s="76" t="str">
        <x:v>Completion evidence</x:v>
      </x:c>
      <x:c r="K9" s="76" t="str">
        <x:v>Overdue days</x:v>
      </x:c>
      <x:c r="L9" s="76" t="str">
        <x:v>Integrity</x:v>
      </x:c>
    </x:row>
    <x:row r="10" ht="42" customHeight="1">
      <x:c r="A10" s="81"/>
      <x:c r="B10" s="81"/>
      <x:c r="C10" s="81"/>
      <x:c r="D10" s="81"/>
      <x:c r="E10" s="144"/>
      <x:c r="F10" s="144"/>
      <x:c r="G10" s="144"/>
      <x:c r="H10" s="81"/>
      <x:c r="I10" s="144"/>
      <x:c r="J10" s="81"/>
      <x:c r="K10" s="155" t="str">
        <x:f>IF(OR(A10="",G10="",'01 Setup'!$B$8="",H10="Complete",H10="Cancelled",H10="Transferred"),"",MAX(0,'01 Setup'!$B$8-G10))</x:f>
      </x:c>
      <x:c r="L10" s="155" t="str">
        <x:f>IF(A10="","",IF(OR(D10="",G10="",H10=""),"MISSING CONTROL",IF(AND(H10="Complete",OR(I10="",J10="")),"MISSING CLOSE EVIDENCE","OK")))</x:f>
      </x:c>
    </x:row>
    <x:row r="11" ht="42" customHeight="1">
      <x:c r="A11" s="81"/>
      <x:c r="B11" s="81"/>
      <x:c r="C11" s="81"/>
      <x:c r="D11" s="81"/>
      <x:c r="E11" s="144"/>
      <x:c r="F11" s="144"/>
      <x:c r="G11" s="144"/>
      <x:c r="H11" s="81"/>
      <x:c r="I11" s="144"/>
      <x:c r="J11" s="81"/>
      <x:c r="K11" s="155" t="str">
        <x:f>IF(OR(A11="",G11="",'01 Setup'!$B$8="",H11="Complete",H11="Cancelled",H11="Transferred"),"",MAX(0,'01 Setup'!$B$8-G11))</x:f>
      </x:c>
      <x:c r="L11" s="155" t="str">
        <x:f>IF(A11="","",IF(OR(D11="",G11="",H11=""),"MISSING CONTROL",IF(AND(H11="Complete",OR(I11="",J11="")),"MISSING CLOSE EVIDENCE","OK")))</x:f>
      </x:c>
    </x:row>
    <x:row r="12" ht="42" customHeight="1">
      <x:c r="A12" s="81"/>
      <x:c r="B12" s="81"/>
      <x:c r="C12" s="81"/>
      <x:c r="D12" s="81"/>
      <x:c r="E12" s="144"/>
      <x:c r="F12" s="144"/>
      <x:c r="G12" s="144"/>
      <x:c r="H12" s="81"/>
      <x:c r="I12" s="144"/>
      <x:c r="J12" s="81"/>
      <x:c r="K12" s="155" t="str">
        <x:f>IF(OR(A12="",G12="",'01 Setup'!$B$8="",H12="Complete",H12="Cancelled",H12="Transferred"),"",MAX(0,'01 Setup'!$B$8-G12))</x:f>
      </x:c>
      <x:c r="L12" s="155" t="str">
        <x:f>IF(A12="","",IF(OR(D12="",G12="",H12=""),"MISSING CONTROL",IF(AND(H12="Complete",OR(I12="",J12="")),"MISSING CLOSE EVIDENCE","OK")))</x:f>
      </x:c>
    </x:row>
    <x:row r="13" ht="42" customHeight="1">
      <x:c r="A13" s="81"/>
      <x:c r="B13" s="81"/>
      <x:c r="C13" s="81"/>
      <x:c r="D13" s="81"/>
      <x:c r="E13" s="144"/>
      <x:c r="F13" s="144"/>
      <x:c r="G13" s="144"/>
      <x:c r="H13" s="81"/>
      <x:c r="I13" s="144"/>
      <x:c r="J13" s="81"/>
      <x:c r="K13" s="155" t="str">
        <x:f>IF(OR(A13="",G13="",'01 Setup'!$B$8="",H13="Complete",H13="Cancelled",H13="Transferred"),"",MAX(0,'01 Setup'!$B$8-G13))</x:f>
      </x:c>
      <x:c r="L13" s="155" t="str">
        <x:f>IF(A13="","",IF(OR(D13="",G13="",H13=""),"MISSING CONTROL",IF(AND(H13="Complete",OR(I13="",J13="")),"MISSING CLOSE EVIDENCE","OK")))</x:f>
      </x:c>
    </x:row>
    <x:row r="14" ht="42" customHeight="1">
      <x:c r="A14" s="81"/>
      <x:c r="B14" s="81"/>
      <x:c r="C14" s="81"/>
      <x:c r="D14" s="81"/>
      <x:c r="E14" s="144"/>
      <x:c r="F14" s="144"/>
      <x:c r="G14" s="144"/>
      <x:c r="H14" s="81"/>
      <x:c r="I14" s="144"/>
      <x:c r="J14" s="81"/>
      <x:c r="K14" s="155" t="str">
        <x:f>IF(OR(A14="",G14="",'01 Setup'!$B$8="",H14="Complete",H14="Cancelled",H14="Transferred"),"",MAX(0,'01 Setup'!$B$8-G14))</x:f>
      </x:c>
      <x:c r="L14" s="155" t="str">
        <x:f>IF(A14="","",IF(OR(D14="",G14="",H14=""),"MISSING CONTROL",IF(AND(H14="Complete",OR(I14="",J14="")),"MISSING CLOSE EVIDENCE","OK")))</x:f>
      </x:c>
    </x:row>
    <x:row r="15" ht="42" customHeight="1">
      <x:c r="A15" s="81"/>
      <x:c r="B15" s="81"/>
      <x:c r="C15" s="81"/>
      <x:c r="D15" s="81"/>
      <x:c r="E15" s="144"/>
      <x:c r="F15" s="144"/>
      <x:c r="G15" s="144"/>
      <x:c r="H15" s="81"/>
      <x:c r="I15" s="144"/>
      <x:c r="J15" s="81"/>
      <x:c r="K15" s="155" t="str">
        <x:f>IF(OR(A15="",G15="",'01 Setup'!$B$8="",H15="Complete",H15="Cancelled",H15="Transferred"),"",MAX(0,'01 Setup'!$B$8-G15))</x:f>
      </x:c>
      <x:c r="L15" s="155" t="str">
        <x:f>IF(A15="","",IF(OR(D15="",G15="",H15=""),"MISSING CONTROL",IF(AND(H15="Complete",OR(I15="",J15="")),"MISSING CLOSE EVIDENCE","OK")))</x:f>
      </x:c>
    </x:row>
    <x:row r="16" ht="42" customHeight="1">
      <x:c r="A16" s="81"/>
      <x:c r="B16" s="81"/>
      <x:c r="C16" s="81"/>
      <x:c r="D16" s="81"/>
      <x:c r="E16" s="144"/>
      <x:c r="F16" s="144"/>
      <x:c r="G16" s="144"/>
      <x:c r="H16" s="81"/>
      <x:c r="I16" s="144"/>
      <x:c r="J16" s="81"/>
      <x:c r="K16" s="155" t="str">
        <x:f>IF(OR(A16="",G16="",'01 Setup'!$B$8="",H16="Complete",H16="Cancelled",H16="Transferred"),"",MAX(0,'01 Setup'!$B$8-G16))</x:f>
      </x:c>
      <x:c r="L16" s="155" t="str">
        <x:f>IF(A16="","",IF(OR(D16="",G16="",H16=""),"MISSING CONTROL",IF(AND(H16="Complete",OR(I16="",J16="")),"MISSING CLOSE EVIDENCE","OK")))</x:f>
      </x:c>
    </x:row>
    <x:row r="17" ht="42" customHeight="1">
      <x:c r="A17" s="81"/>
      <x:c r="B17" s="81"/>
      <x:c r="C17" s="81"/>
      <x:c r="D17" s="81"/>
      <x:c r="E17" s="144"/>
      <x:c r="F17" s="144"/>
      <x:c r="G17" s="144"/>
      <x:c r="H17" s="81"/>
      <x:c r="I17" s="144"/>
      <x:c r="J17" s="81"/>
      <x:c r="K17" s="155" t="str">
        <x:f>IF(OR(A17="",G17="",'01 Setup'!$B$8="",H17="Complete",H17="Cancelled",H17="Transferred"),"",MAX(0,'01 Setup'!$B$8-G17))</x:f>
      </x:c>
      <x:c r="L17" s="155" t="str">
        <x:f>IF(A17="","",IF(OR(D17="",G17="",H17=""),"MISSING CONTROL",IF(AND(H17="Complete",OR(I17="",J17="")),"MISSING CLOSE EVIDENCE","OK")))</x:f>
      </x:c>
    </x:row>
    <x:row r="18" ht="42" customHeight="1">
      <x:c r="A18" s="81"/>
      <x:c r="B18" s="81"/>
      <x:c r="C18" s="81"/>
      <x:c r="D18" s="81"/>
      <x:c r="E18" s="144"/>
      <x:c r="F18" s="144"/>
      <x:c r="G18" s="144"/>
      <x:c r="H18" s="81"/>
      <x:c r="I18" s="144"/>
      <x:c r="J18" s="81"/>
      <x:c r="K18" s="155" t="str">
        <x:f>IF(OR(A18="",G18="",'01 Setup'!$B$8="",H18="Complete",H18="Cancelled",H18="Transferred"),"",MAX(0,'01 Setup'!$B$8-G18))</x:f>
      </x:c>
      <x:c r="L18" s="155" t="str">
        <x:f>IF(A18="","",IF(OR(D18="",G18="",H18=""),"MISSING CONTROL",IF(AND(H18="Complete",OR(I18="",J18="")),"MISSING CLOSE EVIDENCE","OK")))</x:f>
      </x:c>
    </x:row>
    <x:row r="19" ht="42" customHeight="1">
      <x:c r="A19" s="81"/>
      <x:c r="B19" s="81"/>
      <x:c r="C19" s="81"/>
      <x:c r="D19" s="81"/>
      <x:c r="E19" s="144"/>
      <x:c r="F19" s="144"/>
      <x:c r="G19" s="144"/>
      <x:c r="H19" s="81"/>
      <x:c r="I19" s="144"/>
      <x:c r="J19" s="81"/>
      <x:c r="K19" s="155" t="str">
        <x:f>IF(OR(A19="",G19="",'01 Setup'!$B$8="",H19="Complete",H19="Cancelled",H19="Transferred"),"",MAX(0,'01 Setup'!$B$8-G19))</x:f>
      </x:c>
      <x:c r="L19" s="155" t="str">
        <x:f>IF(A19="","",IF(OR(D19="",G19="",H19=""),"MISSING CONTROL",IF(AND(H19="Complete",OR(I19="",J19="")),"MISSING CLOSE EVIDENCE","OK")))</x:f>
      </x:c>
    </x:row>
    <x:row r="20" ht="42" customHeight="1">
      <x:c r="A20" s="81"/>
      <x:c r="B20" s="81"/>
      <x:c r="C20" s="81"/>
      <x:c r="D20" s="81"/>
      <x:c r="E20" s="144"/>
      <x:c r="F20" s="144"/>
      <x:c r="G20" s="144"/>
      <x:c r="H20" s="81"/>
      <x:c r="I20" s="144"/>
      <x:c r="J20" s="81"/>
      <x:c r="K20" s="155" t="str">
        <x:f>IF(OR(A20="",G20="",'01 Setup'!$B$8="",H20="Complete",H20="Cancelled",H20="Transferred"),"",MAX(0,'01 Setup'!$B$8-G20))</x:f>
      </x:c>
      <x:c r="L20" s="155" t="str">
        <x:f>IF(A20="","",IF(OR(D20="",G20="",H20=""),"MISSING CONTROL",IF(AND(H20="Complete",OR(I20="",J20="")),"MISSING CLOSE EVIDENCE","OK")))</x:f>
      </x:c>
    </x:row>
    <x:row r="21" ht="42" customHeight="1">
      <x:c r="A21" s="81"/>
      <x:c r="B21" s="81"/>
      <x:c r="C21" s="81"/>
      <x:c r="D21" s="81"/>
      <x:c r="E21" s="144"/>
      <x:c r="F21" s="144"/>
      <x:c r="G21" s="144"/>
      <x:c r="H21" s="81"/>
      <x:c r="I21" s="144"/>
      <x:c r="J21" s="81"/>
      <x:c r="K21" s="155" t="str">
        <x:f>IF(OR(A21="",G21="",'01 Setup'!$B$8="",H21="Complete",H21="Cancelled",H21="Transferred"),"",MAX(0,'01 Setup'!$B$8-G21))</x:f>
      </x:c>
      <x:c r="L21" s="155" t="str">
        <x:f>IF(A21="","",IF(OR(D21="",G21="",H21=""),"MISSING CONTROL",IF(AND(H21="Complete",OR(I21="",J21="")),"MISSING CLOSE EVIDENCE","OK")))</x:f>
      </x:c>
    </x:row>
    <x:row r="22" ht="42" customHeight="1">
      <x:c r="A22" s="81"/>
      <x:c r="B22" s="81"/>
      <x:c r="C22" s="81"/>
      <x:c r="D22" s="81"/>
      <x:c r="E22" s="144"/>
      <x:c r="F22" s="144"/>
      <x:c r="G22" s="144"/>
      <x:c r="H22" s="81"/>
      <x:c r="I22" s="144"/>
      <x:c r="J22" s="81"/>
      <x:c r="K22" s="155" t="str">
        <x:f>IF(OR(A22="",G22="",'01 Setup'!$B$8="",H22="Complete",H22="Cancelled",H22="Transferred"),"",MAX(0,'01 Setup'!$B$8-G22))</x:f>
      </x:c>
      <x:c r="L22" s="155" t="str">
        <x:f>IF(A22="","",IF(OR(D22="",G22="",H22=""),"MISSING CONTROL",IF(AND(H22="Complete",OR(I22="",J22="")),"MISSING CLOSE EVIDENCE","OK")))</x:f>
      </x:c>
    </x:row>
    <x:row r="23" ht="42" customHeight="1">
      <x:c r="A23" s="81"/>
      <x:c r="B23" s="81"/>
      <x:c r="C23" s="81"/>
      <x:c r="D23" s="81"/>
      <x:c r="E23" s="144"/>
      <x:c r="F23" s="144"/>
      <x:c r="G23" s="144"/>
      <x:c r="H23" s="81"/>
      <x:c r="I23" s="144"/>
      <x:c r="J23" s="81"/>
      <x:c r="K23" s="155" t="str">
        <x:f>IF(OR(A23="",G23="",'01 Setup'!$B$8="",H23="Complete",H23="Cancelled",H23="Transferred"),"",MAX(0,'01 Setup'!$B$8-G23))</x:f>
      </x:c>
      <x:c r="L23" s="155" t="str">
        <x:f>IF(A23="","",IF(OR(D23="",G23="",H23=""),"MISSING CONTROL",IF(AND(H23="Complete",OR(I23="",J23="")),"MISSING CLOSE EVIDENCE","OK")))</x:f>
      </x:c>
    </x:row>
    <x:row r="24" ht="42" customHeight="1">
      <x:c r="A24" s="81"/>
      <x:c r="B24" s="81"/>
      <x:c r="C24" s="81"/>
      <x:c r="D24" s="81"/>
      <x:c r="E24" s="144"/>
      <x:c r="F24" s="144"/>
      <x:c r="G24" s="144"/>
      <x:c r="H24" s="81"/>
      <x:c r="I24" s="144"/>
      <x:c r="J24" s="81"/>
      <x:c r="K24" s="155" t="str">
        <x:f>IF(OR(A24="",G24="",'01 Setup'!$B$8="",H24="Complete",H24="Cancelled",H24="Transferred"),"",MAX(0,'01 Setup'!$B$8-G24))</x:f>
      </x:c>
      <x:c r="L24" s="155" t="str">
        <x:f>IF(A24="","",IF(OR(D24="",G24="",H24=""),"MISSING CONTROL",IF(AND(H24="Complete",OR(I24="",J24="")),"MISSING CLOSE EVIDENCE","OK")))</x:f>
      </x:c>
    </x:row>
    <x:row r="25" ht="42" customHeight="1">
      <x:c r="A25" s="81"/>
      <x:c r="B25" s="81"/>
      <x:c r="C25" s="81"/>
      <x:c r="D25" s="81"/>
      <x:c r="E25" s="144"/>
      <x:c r="F25" s="144"/>
      <x:c r="G25" s="144"/>
      <x:c r="H25" s="81"/>
      <x:c r="I25" s="144"/>
      <x:c r="J25" s="81"/>
      <x:c r="K25" s="155" t="str">
        <x:f>IF(OR(A25="",G25="",'01 Setup'!$B$8="",H25="Complete",H25="Cancelled",H25="Transferred"),"",MAX(0,'01 Setup'!$B$8-G25))</x:f>
      </x:c>
      <x:c r="L25" s="155" t="str">
        <x:f>IF(A25="","",IF(OR(D25="",G25="",H25=""),"MISSING CONTROL",IF(AND(H25="Complete",OR(I25="",J25="")),"MISSING CLOSE EVIDENCE","OK")))</x:f>
      </x:c>
    </x:row>
    <x:row r="26" ht="42" customHeight="1">
      <x:c r="A26" s="81"/>
      <x:c r="B26" s="81"/>
      <x:c r="C26" s="81"/>
      <x:c r="D26" s="81"/>
      <x:c r="E26" s="144"/>
      <x:c r="F26" s="144"/>
      <x:c r="G26" s="144"/>
      <x:c r="H26" s="81"/>
      <x:c r="I26" s="144"/>
      <x:c r="J26" s="81"/>
      <x:c r="K26" s="155" t="str">
        <x:f>IF(OR(A26="",G26="",'01 Setup'!$B$8="",H26="Complete",H26="Cancelled",H26="Transferred"),"",MAX(0,'01 Setup'!$B$8-G26))</x:f>
      </x:c>
      <x:c r="L26" s="155" t="str">
        <x:f>IF(A26="","",IF(OR(D26="",G26="",H26=""),"MISSING CONTROL",IF(AND(H26="Complete",OR(I26="",J26="")),"MISSING CLOSE EVIDENCE","OK")))</x:f>
      </x:c>
    </x:row>
    <x:row r="27" ht="42" customHeight="1">
      <x:c r="A27" s="81"/>
      <x:c r="B27" s="81"/>
      <x:c r="C27" s="81"/>
      <x:c r="D27" s="81"/>
      <x:c r="E27" s="144"/>
      <x:c r="F27" s="144"/>
      <x:c r="G27" s="144"/>
      <x:c r="H27" s="81"/>
      <x:c r="I27" s="144"/>
      <x:c r="J27" s="81"/>
      <x:c r="K27" s="155" t="str">
        <x:f>IF(OR(A27="",G27="",'01 Setup'!$B$8="",H27="Complete",H27="Cancelled",H27="Transferred"),"",MAX(0,'01 Setup'!$B$8-G27))</x:f>
      </x:c>
      <x:c r="L27" s="155" t="str">
        <x:f>IF(A27="","",IF(OR(D27="",G27="",H27=""),"MISSING CONTROL",IF(AND(H27="Complete",OR(I27="",J27="")),"MISSING CLOSE EVIDENCE","OK")))</x:f>
      </x:c>
    </x:row>
    <x:row r="28" ht="42" customHeight="1">
      <x:c r="A28" s="81"/>
      <x:c r="B28" s="81"/>
      <x:c r="C28" s="81"/>
      <x:c r="D28" s="81"/>
      <x:c r="E28" s="144"/>
      <x:c r="F28" s="144"/>
      <x:c r="G28" s="144"/>
      <x:c r="H28" s="81"/>
      <x:c r="I28" s="144"/>
      <x:c r="J28" s="81"/>
      <x:c r="K28" s="155" t="str">
        <x:f>IF(OR(A28="",G28="",'01 Setup'!$B$8="",H28="Complete",H28="Cancelled",H28="Transferred"),"",MAX(0,'01 Setup'!$B$8-G28))</x:f>
      </x:c>
      <x:c r="L28" s="155" t="str">
        <x:f>IF(A28="","",IF(OR(D28="",G28="",H28=""),"MISSING CONTROL",IF(AND(H28="Complete",OR(I28="",J28="")),"MISSING CLOSE EVIDENCE","OK")))</x:f>
      </x:c>
    </x:row>
    <x:row r="29" ht="42" customHeight="1">
      <x:c r="A29" s="81"/>
      <x:c r="B29" s="81"/>
      <x:c r="C29" s="81"/>
      <x:c r="D29" s="81"/>
      <x:c r="E29" s="144"/>
      <x:c r="F29" s="144"/>
      <x:c r="G29" s="144"/>
      <x:c r="H29" s="81"/>
      <x:c r="I29" s="144"/>
      <x:c r="J29" s="81"/>
      <x:c r="K29" s="155" t="str">
        <x:f>IF(OR(A29="",G29="",'01 Setup'!$B$8="",H29="Complete",H29="Cancelled",H29="Transferred"),"",MAX(0,'01 Setup'!$B$8-G29))</x:f>
      </x:c>
      <x:c r="L29" s="155" t="str">
        <x:f>IF(A29="","",IF(OR(D29="",G29="",H29=""),"MISSING CONTROL",IF(AND(H29="Complete",OR(I29="",J29="")),"MISSING CLOSE EVIDENCE","OK")))</x:f>
      </x:c>
    </x:row>
    <x:row r="30" ht="42" customHeight="1">
      <x:c r="A30" s="81"/>
      <x:c r="B30" s="81"/>
      <x:c r="C30" s="81"/>
      <x:c r="D30" s="81"/>
      <x:c r="E30" s="144"/>
      <x:c r="F30" s="144"/>
      <x:c r="G30" s="144"/>
      <x:c r="H30" s="81"/>
      <x:c r="I30" s="144"/>
      <x:c r="J30" s="81"/>
      <x:c r="K30" s="155" t="str">
        <x:f>IF(OR(A30="",G30="",'01 Setup'!$B$8="",H30="Complete",H30="Cancelled",H30="Transferred"),"",MAX(0,'01 Setup'!$B$8-G30))</x:f>
      </x:c>
      <x:c r="L30" s="155" t="str">
        <x:f>IF(A30="","",IF(OR(D30="",G30="",H30=""),"MISSING CONTROL",IF(AND(H30="Complete",OR(I30="",J30="")),"MISSING CLOSE EVIDENCE","OK")))</x:f>
      </x:c>
    </x:row>
    <x:row r="31" ht="42" customHeight="1">
      <x:c r="A31" s="81"/>
      <x:c r="B31" s="81"/>
      <x:c r="C31" s="81"/>
      <x:c r="D31" s="81"/>
      <x:c r="E31" s="144"/>
      <x:c r="F31" s="144"/>
      <x:c r="G31" s="144"/>
      <x:c r="H31" s="81"/>
      <x:c r="I31" s="144"/>
      <x:c r="J31" s="81"/>
      <x:c r="K31" s="155" t="str">
        <x:f>IF(OR(A31="",G31="",'01 Setup'!$B$8="",H31="Complete",H31="Cancelled",H31="Transferred"),"",MAX(0,'01 Setup'!$B$8-G31))</x:f>
      </x:c>
      <x:c r="L31" s="155" t="str">
        <x:f>IF(A31="","",IF(OR(D31="",G31="",H31=""),"MISSING CONTROL",IF(AND(H31="Complete",OR(I31="",J31="")),"MISSING CLOSE EVIDENCE","OK")))</x:f>
      </x:c>
    </x:row>
    <x:row r="32" ht="42" customHeight="1">
      <x:c r="A32" s="81"/>
      <x:c r="B32" s="81"/>
      <x:c r="C32" s="81"/>
      <x:c r="D32" s="81"/>
      <x:c r="E32" s="144"/>
      <x:c r="F32" s="144"/>
      <x:c r="G32" s="144"/>
      <x:c r="H32" s="81"/>
      <x:c r="I32" s="144"/>
      <x:c r="J32" s="81"/>
      <x:c r="K32" s="155" t="str">
        <x:f>IF(OR(A32="",G32="",'01 Setup'!$B$8="",H32="Complete",H32="Cancelled",H32="Transferred"),"",MAX(0,'01 Setup'!$B$8-G32))</x:f>
      </x:c>
      <x:c r="L32" s="155" t="str">
        <x:f>IF(A32="","",IF(OR(D32="",G32="",H32=""),"MISSING CONTROL",IF(AND(H32="Complete",OR(I32="",J32="")),"MISSING CLOSE EVIDENCE","OK")))</x:f>
      </x:c>
    </x:row>
    <x:row r="33" ht="42" customHeight="1">
      <x:c r="A33" s="81"/>
      <x:c r="B33" s="81"/>
      <x:c r="C33" s="81"/>
      <x:c r="D33" s="81"/>
      <x:c r="E33" s="144"/>
      <x:c r="F33" s="144"/>
      <x:c r="G33" s="144"/>
      <x:c r="H33" s="81"/>
      <x:c r="I33" s="144"/>
      <x:c r="J33" s="81"/>
      <x:c r="K33" s="155" t="str">
        <x:f>IF(OR(A33="",G33="",'01 Setup'!$B$8="",H33="Complete",H33="Cancelled",H33="Transferred"),"",MAX(0,'01 Setup'!$B$8-G33))</x:f>
      </x:c>
      <x:c r="L33" s="155" t="str">
        <x:f>IF(A33="","",IF(OR(D33="",G33="",H33=""),"MISSING CONTROL",IF(AND(H33="Complete",OR(I33="",J33="")),"MISSING CLOSE EVIDENCE","OK")))</x:f>
      </x:c>
    </x:row>
    <x:row r="34" ht="42" customHeight="1">
      <x:c r="A34" s="81"/>
      <x:c r="B34" s="81"/>
      <x:c r="C34" s="81"/>
      <x:c r="D34" s="81"/>
      <x:c r="E34" s="144"/>
      <x:c r="F34" s="144"/>
      <x:c r="G34" s="144"/>
      <x:c r="H34" s="81"/>
      <x:c r="I34" s="144"/>
      <x:c r="J34" s="81"/>
      <x:c r="K34" s="155" t="str">
        <x:f>IF(OR(A34="",G34="",'01 Setup'!$B$8="",H34="Complete",H34="Cancelled",H34="Transferred"),"",MAX(0,'01 Setup'!$B$8-G34))</x:f>
      </x:c>
      <x:c r="L34" s="155" t="str">
        <x:f>IF(A34="","",IF(OR(D34="",G34="",H34=""),"MISSING CONTROL",IF(AND(H34="Complete",OR(I34="",J34="")),"MISSING CLOSE EVIDENCE","OK")))</x:f>
      </x:c>
    </x:row>
    <x:row r="35" ht="42" customHeight="1">
      <x:c r="A35" s="81"/>
      <x:c r="B35" s="81"/>
      <x:c r="C35" s="81"/>
      <x:c r="D35" s="81"/>
      <x:c r="E35" s="144"/>
      <x:c r="F35" s="144"/>
      <x:c r="G35" s="144"/>
      <x:c r="H35" s="81"/>
      <x:c r="I35" s="144"/>
      <x:c r="J35" s="81"/>
      <x:c r="K35" s="155" t="str">
        <x:f>IF(OR(A35="",G35="",'01 Setup'!$B$8="",H35="Complete",H35="Cancelled",H35="Transferred"),"",MAX(0,'01 Setup'!$B$8-G35))</x:f>
      </x:c>
      <x:c r="L35" s="155" t="str">
        <x:f>IF(A35="","",IF(OR(D35="",G35="",H35=""),"MISSING CONTROL",IF(AND(H35="Complete",OR(I35="",J35="")),"MISSING CLOSE EVIDENCE","OK")))</x:f>
      </x:c>
    </x:row>
    <x:row r="36" ht="42" customHeight="1">
      <x:c r="A36" s="81"/>
      <x:c r="B36" s="81"/>
      <x:c r="C36" s="81"/>
      <x:c r="D36" s="81"/>
      <x:c r="E36" s="144"/>
      <x:c r="F36" s="144"/>
      <x:c r="G36" s="144"/>
      <x:c r="H36" s="81"/>
      <x:c r="I36" s="144"/>
      <x:c r="J36" s="81"/>
      <x:c r="K36" s="155" t="str">
        <x:f>IF(OR(A36="",G36="",'01 Setup'!$B$8="",H36="Complete",H36="Cancelled",H36="Transferred"),"",MAX(0,'01 Setup'!$B$8-G36))</x:f>
      </x:c>
      <x:c r="L36" s="155" t="str">
        <x:f>IF(A36="","",IF(OR(D36="",G36="",H36=""),"MISSING CONTROL",IF(AND(H36="Complete",OR(I36="",J36="")),"MISSING CLOSE EVIDENCE","OK")))</x:f>
      </x:c>
    </x:row>
    <x:row r="37" ht="42" customHeight="1">
      <x:c r="A37" s="81"/>
      <x:c r="B37" s="81"/>
      <x:c r="C37" s="81"/>
      <x:c r="D37" s="81"/>
      <x:c r="E37" s="144"/>
      <x:c r="F37" s="144"/>
      <x:c r="G37" s="144"/>
      <x:c r="H37" s="81"/>
      <x:c r="I37" s="144"/>
      <x:c r="J37" s="81"/>
      <x:c r="K37" s="155" t="str">
        <x:f>IF(OR(A37="",G37="",'01 Setup'!$B$8="",H37="Complete",H37="Cancelled",H37="Transferred"),"",MAX(0,'01 Setup'!$B$8-G37))</x:f>
      </x:c>
      <x:c r="L37" s="155" t="str">
        <x:f>IF(A37="","",IF(OR(D37="",G37="",H37=""),"MISSING CONTROL",IF(AND(H37="Complete",OR(I37="",J37="")),"MISSING CLOSE EVIDENCE","OK")))</x:f>
      </x:c>
    </x:row>
    <x:row r="38" ht="42" customHeight="1">
      <x:c r="A38" s="81"/>
      <x:c r="B38" s="81"/>
      <x:c r="C38" s="81"/>
      <x:c r="D38" s="81"/>
      <x:c r="E38" s="144"/>
      <x:c r="F38" s="144"/>
      <x:c r="G38" s="144"/>
      <x:c r="H38" s="81"/>
      <x:c r="I38" s="144"/>
      <x:c r="J38" s="81"/>
      <x:c r="K38" s="155" t="str">
        <x:f>IF(OR(A38="",G38="",'01 Setup'!$B$8="",H38="Complete",H38="Cancelled",H38="Transferred"),"",MAX(0,'01 Setup'!$B$8-G38))</x:f>
      </x:c>
      <x:c r="L38" s="155" t="str">
        <x:f>IF(A38="","",IF(OR(D38="",G38="",H38=""),"MISSING CONTROL",IF(AND(H38="Complete",OR(I38="",J38="")),"MISSING CLOSE EVIDENCE","OK")))</x:f>
      </x:c>
    </x:row>
    <x:row r="39" ht="42" customHeight="1">
      <x:c r="A39" s="81"/>
      <x:c r="B39" s="81"/>
      <x:c r="C39" s="81"/>
      <x:c r="D39" s="81"/>
      <x:c r="E39" s="144"/>
      <x:c r="F39" s="144"/>
      <x:c r="G39" s="144"/>
      <x:c r="H39" s="81"/>
      <x:c r="I39" s="144"/>
      <x:c r="J39" s="81"/>
      <x:c r="K39" s="155" t="str">
        <x:f>IF(OR(A39="",G39="",'01 Setup'!$B$8="",H39="Complete",H39="Cancelled",H39="Transferred"),"",MAX(0,'01 Setup'!$B$8-G39))</x:f>
      </x:c>
      <x:c r="L39" s="155" t="str">
        <x:f>IF(A39="","",IF(OR(D39="",G39="",H39=""),"MISSING CONTROL",IF(AND(H39="Complete",OR(I39="",J39="")),"MISSING CLOSE EVIDENCE","OK")))</x:f>
      </x:c>
    </x:row>
    <x:row r="40" ht="42" customHeight="1">
      <x:c r="A40" s="81"/>
      <x:c r="B40" s="81"/>
      <x:c r="C40" s="81"/>
      <x:c r="D40" s="81"/>
      <x:c r="E40" s="144"/>
      <x:c r="F40" s="144"/>
      <x:c r="G40" s="144"/>
      <x:c r="H40" s="81"/>
      <x:c r="I40" s="144"/>
      <x:c r="J40" s="81"/>
      <x:c r="K40" s="155" t="str">
        <x:f>IF(OR(A40="",G40="",'01 Setup'!$B$8="",H40="Complete",H40="Cancelled",H40="Transferred"),"",MAX(0,'01 Setup'!$B$8-G40))</x:f>
      </x:c>
      <x:c r="L40" s="155" t="str">
        <x:f>IF(A40="","",IF(OR(D40="",G40="",H40=""),"MISSING CONTROL",IF(AND(H40="Complete",OR(I40="",J40="")),"MISSING CLOSE EVIDENCE","OK")))</x:f>
      </x:c>
    </x:row>
    <x:row r="41" ht="42" customHeight="1">
      <x:c r="A41" s="81"/>
      <x:c r="B41" s="81"/>
      <x:c r="C41" s="81"/>
      <x:c r="D41" s="81"/>
      <x:c r="E41" s="144"/>
      <x:c r="F41" s="144"/>
      <x:c r="G41" s="144"/>
      <x:c r="H41" s="81"/>
      <x:c r="I41" s="144"/>
      <x:c r="J41" s="81"/>
      <x:c r="K41" s="155" t="str">
        <x:f>IF(OR(A41="",G41="",'01 Setup'!$B$8="",H41="Complete",H41="Cancelled",H41="Transferred"),"",MAX(0,'01 Setup'!$B$8-G41))</x:f>
      </x:c>
      <x:c r="L41" s="155" t="str">
        <x:f>IF(A41="","",IF(OR(D41="",G41="",H41=""),"MISSING CONTROL",IF(AND(H41="Complete",OR(I41="",J41="")),"MISSING CLOSE EVIDENCE","OK")))</x:f>
      </x:c>
    </x:row>
    <x:row r="42" ht="42" customHeight="1">
      <x:c r="A42" s="81"/>
      <x:c r="B42" s="81"/>
      <x:c r="C42" s="81"/>
      <x:c r="D42" s="81"/>
      <x:c r="E42" s="144"/>
      <x:c r="F42" s="144"/>
      <x:c r="G42" s="144"/>
      <x:c r="H42" s="81"/>
      <x:c r="I42" s="144"/>
      <x:c r="J42" s="81"/>
      <x:c r="K42" s="155" t="str">
        <x:f>IF(OR(A42="",G42="",'01 Setup'!$B$8="",H42="Complete",H42="Cancelled",H42="Transferred"),"",MAX(0,'01 Setup'!$B$8-G42))</x:f>
      </x:c>
      <x:c r="L42" s="155" t="str">
        <x:f>IF(A42="","",IF(OR(D42="",G42="",H42=""),"MISSING CONTROL",IF(AND(H42="Complete",OR(I42="",J42="")),"MISSING CLOSE EVIDENCE","OK")))</x:f>
      </x:c>
    </x:row>
    <x:row r="43" ht="42" customHeight="1">
      <x:c r="A43" s="81"/>
      <x:c r="B43" s="81"/>
      <x:c r="C43" s="81"/>
      <x:c r="D43" s="81"/>
      <x:c r="E43" s="144"/>
      <x:c r="F43" s="144"/>
      <x:c r="G43" s="144"/>
      <x:c r="H43" s="81"/>
      <x:c r="I43" s="144"/>
      <x:c r="J43" s="81"/>
      <x:c r="K43" s="155" t="str">
        <x:f>IF(OR(A43="",G43="",'01 Setup'!$B$8="",H43="Complete",H43="Cancelled",H43="Transferred"),"",MAX(0,'01 Setup'!$B$8-G43))</x:f>
      </x:c>
      <x:c r="L43" s="155" t="str">
        <x:f>IF(A43="","",IF(OR(D43="",G43="",H43=""),"MISSING CONTROL",IF(AND(H43="Complete",OR(I43="",J43="")),"MISSING CLOSE EVIDENCE","OK")))</x:f>
      </x:c>
    </x:row>
    <x:row r="44" ht="42" customHeight="1">
      <x:c r="A44" s="81"/>
      <x:c r="B44" s="81"/>
      <x:c r="C44" s="81"/>
      <x:c r="D44" s="81"/>
      <x:c r="E44" s="144"/>
      <x:c r="F44" s="144"/>
      <x:c r="G44" s="144"/>
      <x:c r="H44" s="81"/>
      <x:c r="I44" s="144"/>
      <x:c r="J44" s="81"/>
      <x:c r="K44" s="155" t="str">
        <x:f>IF(OR(A44="",G44="",'01 Setup'!$B$8="",H44="Complete",H44="Cancelled",H44="Transferred"),"",MAX(0,'01 Setup'!$B$8-G44))</x:f>
      </x:c>
      <x:c r="L44" s="155" t="str">
        <x:f>IF(A44="","",IF(OR(D44="",G44="",H44=""),"MISSING CONTROL",IF(AND(H44="Complete",OR(I44="",J44="")),"MISSING CLOSE EVIDENCE","OK")))</x:f>
      </x:c>
    </x:row>
    <x:row r="45" ht="42" customHeight="1">
      <x:c r="A45" s="81"/>
      <x:c r="B45" s="81"/>
      <x:c r="C45" s="81"/>
      <x:c r="D45" s="81"/>
      <x:c r="E45" s="144"/>
      <x:c r="F45" s="144"/>
      <x:c r="G45" s="144"/>
      <x:c r="H45" s="81"/>
      <x:c r="I45" s="144"/>
      <x:c r="J45" s="81"/>
      <x:c r="K45" s="155" t="str">
        <x:f>IF(OR(A45="",G45="",'01 Setup'!$B$8="",H45="Complete",H45="Cancelled",H45="Transferred"),"",MAX(0,'01 Setup'!$B$8-G45))</x:f>
      </x:c>
      <x:c r="L45" s="155" t="str">
        <x:f>IF(A45="","",IF(OR(D45="",G45="",H45=""),"MISSING CONTROL",IF(AND(H45="Complete",OR(I45="",J45="")),"MISSING CLOSE EVIDENCE","OK")))</x:f>
      </x:c>
    </x:row>
    <x:row r="46" ht="42" customHeight="1">
      <x:c r="A46" s="81"/>
      <x:c r="B46" s="81"/>
      <x:c r="C46" s="81"/>
      <x:c r="D46" s="81"/>
      <x:c r="E46" s="144"/>
      <x:c r="F46" s="144"/>
      <x:c r="G46" s="144"/>
      <x:c r="H46" s="81"/>
      <x:c r="I46" s="144"/>
      <x:c r="J46" s="81"/>
      <x:c r="K46" s="155" t="str">
        <x:f>IF(OR(A46="",G46="",'01 Setup'!$B$8="",H46="Complete",H46="Cancelled",H46="Transferred"),"",MAX(0,'01 Setup'!$B$8-G46))</x:f>
      </x:c>
      <x:c r="L46" s="155" t="str">
        <x:f>IF(A46="","",IF(OR(D46="",G46="",H46=""),"MISSING CONTROL",IF(AND(H46="Complete",OR(I46="",J46="")),"MISSING CLOSE EVIDENCE","OK")))</x:f>
      </x:c>
    </x:row>
    <x:row r="47" ht="42" customHeight="1">
      <x:c r="A47" s="81"/>
      <x:c r="B47" s="81"/>
      <x:c r="C47" s="81"/>
      <x:c r="D47" s="81"/>
      <x:c r="E47" s="144"/>
      <x:c r="F47" s="144"/>
      <x:c r="G47" s="144"/>
      <x:c r="H47" s="81"/>
      <x:c r="I47" s="144"/>
      <x:c r="J47" s="81"/>
      <x:c r="K47" s="155" t="str">
        <x:f>IF(OR(A47="",G47="",'01 Setup'!$B$8="",H47="Complete",H47="Cancelled",H47="Transferred"),"",MAX(0,'01 Setup'!$B$8-G47))</x:f>
      </x:c>
      <x:c r="L47" s="155" t="str">
        <x:f>IF(A47="","",IF(OR(D47="",G47="",H47=""),"MISSING CONTROL",IF(AND(H47="Complete",OR(I47="",J47="")),"MISSING CLOSE EVIDENCE","OK")))</x:f>
      </x:c>
    </x:row>
    <x:row r="48" ht="42" customHeight="1">
      <x:c r="A48" s="81"/>
      <x:c r="B48" s="81"/>
      <x:c r="C48" s="81"/>
      <x:c r="D48" s="81"/>
      <x:c r="E48" s="144"/>
      <x:c r="F48" s="144"/>
      <x:c r="G48" s="144"/>
      <x:c r="H48" s="81"/>
      <x:c r="I48" s="144"/>
      <x:c r="J48" s="81"/>
      <x:c r="K48" s="155" t="str">
        <x:f>IF(OR(A48="",G48="",'01 Setup'!$B$8="",H48="Complete",H48="Cancelled",H48="Transferred"),"",MAX(0,'01 Setup'!$B$8-G48))</x:f>
      </x:c>
      <x:c r="L48" s="155" t="str">
        <x:f>IF(A48="","",IF(OR(D48="",G48="",H48=""),"MISSING CONTROL",IF(AND(H48="Complete",OR(I48="",J48="")),"MISSING CLOSE EVIDENCE","OK")))</x:f>
      </x:c>
    </x:row>
    <x:row r="49" ht="42" customHeight="1">
      <x:c r="A49" s="81"/>
      <x:c r="B49" s="81"/>
      <x:c r="C49" s="81"/>
      <x:c r="D49" s="81"/>
      <x:c r="E49" s="144"/>
      <x:c r="F49" s="144"/>
      <x:c r="G49" s="144"/>
      <x:c r="H49" s="81"/>
      <x:c r="I49" s="144"/>
      <x:c r="J49" s="81"/>
      <x:c r="K49" s="155" t="str">
        <x:f>IF(OR(A49="",G49="",'01 Setup'!$B$8="",H49="Complete",H49="Cancelled",H49="Transferred"),"",MAX(0,'01 Setup'!$B$8-G49))</x:f>
      </x:c>
      <x:c r="L49" s="155" t="str">
        <x:f>IF(A49="","",IF(OR(D49="",G49="",H49=""),"MISSING CONTROL",IF(AND(H49="Complete",OR(I49="",J49="")),"MISSING CLOSE EVIDENCE","OK")))</x:f>
      </x:c>
    </x:row>
    <x:row r="50" ht="42" customHeight="1">
      <x:c r="A50" s="81"/>
      <x:c r="B50" s="81"/>
      <x:c r="C50" s="81"/>
      <x:c r="D50" s="81"/>
      <x:c r="E50" s="144"/>
      <x:c r="F50" s="144"/>
      <x:c r="G50" s="144"/>
      <x:c r="H50" s="81"/>
      <x:c r="I50" s="144"/>
      <x:c r="J50" s="81"/>
      <x:c r="K50" s="155" t="str">
        <x:f>IF(OR(A50="",G50="",'01 Setup'!$B$8="",H50="Complete",H50="Cancelled",H50="Transferred"),"",MAX(0,'01 Setup'!$B$8-G50))</x:f>
      </x:c>
      <x:c r="L50" s="155" t="str">
        <x:f>IF(A50="","",IF(OR(D50="",G50="",H50=""),"MISSING CONTROL",IF(AND(H50="Complete",OR(I50="",J50="")),"MISSING CLOSE EVIDENCE","OK")))</x:f>
      </x:c>
    </x:row>
    <x:row r="51" ht="42" customHeight="1">
      <x:c r="A51" s="81"/>
      <x:c r="B51" s="81"/>
      <x:c r="C51" s="81"/>
      <x:c r="D51" s="81"/>
      <x:c r="E51" s="144"/>
      <x:c r="F51" s="144"/>
      <x:c r="G51" s="144"/>
      <x:c r="H51" s="81"/>
      <x:c r="I51" s="144"/>
      <x:c r="J51" s="81"/>
      <x:c r="K51" s="155" t="str">
        <x:f>IF(OR(A51="",G51="",'01 Setup'!$B$8="",H51="Complete",H51="Cancelled",H51="Transferred"),"",MAX(0,'01 Setup'!$B$8-G51))</x:f>
      </x:c>
      <x:c r="L51" s="155" t="str">
        <x:f>IF(A51="","",IF(OR(D51="",G51="",H51=""),"MISSING CONTROL",IF(AND(H51="Complete",OR(I51="",J51="")),"MISSING CLOSE EVIDENCE","OK")))</x:f>
      </x:c>
    </x:row>
    <x:row r="52" ht="42" customHeight="1">
      <x:c r="A52" s="81"/>
      <x:c r="B52" s="81"/>
      <x:c r="C52" s="81"/>
      <x:c r="D52" s="81"/>
      <x:c r="E52" s="144"/>
      <x:c r="F52" s="144"/>
      <x:c r="G52" s="144"/>
      <x:c r="H52" s="81"/>
      <x:c r="I52" s="144"/>
      <x:c r="J52" s="81"/>
      <x:c r="K52" s="155" t="str">
        <x:f>IF(OR(A52="",G52="",'01 Setup'!$B$8="",H52="Complete",H52="Cancelled",H52="Transferred"),"",MAX(0,'01 Setup'!$B$8-G52))</x:f>
      </x:c>
      <x:c r="L52" s="155" t="str">
        <x:f>IF(A52="","",IF(OR(D52="",G52="",H52=""),"MISSING CONTROL",IF(AND(H52="Complete",OR(I52="",J52="")),"MISSING CLOSE EVIDENCE","OK")))</x:f>
      </x:c>
    </x:row>
    <x:row r="53" ht="42" customHeight="1">
      <x:c r="A53" s="81"/>
      <x:c r="B53" s="81"/>
      <x:c r="C53" s="81"/>
      <x:c r="D53" s="81"/>
      <x:c r="E53" s="144"/>
      <x:c r="F53" s="144"/>
      <x:c r="G53" s="144"/>
      <x:c r="H53" s="81"/>
      <x:c r="I53" s="144"/>
      <x:c r="J53" s="81"/>
      <x:c r="K53" s="155" t="str">
        <x:f>IF(OR(A53="",G53="",'01 Setup'!$B$8="",H53="Complete",H53="Cancelled",H53="Transferred"),"",MAX(0,'01 Setup'!$B$8-G53))</x:f>
      </x:c>
      <x:c r="L53" s="155" t="str">
        <x:f>IF(A53="","",IF(OR(D53="",G53="",H53=""),"MISSING CONTROL",IF(AND(H53="Complete",OR(I53="",J53="")),"MISSING CLOSE EVIDENCE","OK")))</x:f>
      </x:c>
    </x:row>
    <x:row r="54" ht="42" customHeight="1">
      <x:c r="A54" s="81"/>
      <x:c r="B54" s="81"/>
      <x:c r="C54" s="81"/>
      <x:c r="D54" s="81"/>
      <x:c r="E54" s="144"/>
      <x:c r="F54" s="144"/>
      <x:c r="G54" s="144"/>
      <x:c r="H54" s="81"/>
      <x:c r="I54" s="144"/>
      <x:c r="J54" s="81"/>
      <x:c r="K54" s="155" t="str">
        <x:f>IF(OR(A54="",G54="",'01 Setup'!$B$8="",H54="Complete",H54="Cancelled",H54="Transferred"),"",MAX(0,'01 Setup'!$B$8-G54))</x:f>
      </x:c>
      <x:c r="L54" s="155" t="str">
        <x:f>IF(A54="","",IF(OR(D54="",G54="",H54=""),"MISSING CONTROL",IF(AND(H54="Complete",OR(I54="",J54="")),"MISSING CLOSE EVIDENCE","OK")))</x:f>
      </x:c>
    </x:row>
    <x:row r="55" ht="42" customHeight="1">
      <x:c r="A55" s="81"/>
      <x:c r="B55" s="81"/>
      <x:c r="C55" s="81"/>
      <x:c r="D55" s="81"/>
      <x:c r="E55" s="144"/>
      <x:c r="F55" s="144"/>
      <x:c r="G55" s="144"/>
      <x:c r="H55" s="81"/>
      <x:c r="I55" s="144"/>
      <x:c r="J55" s="81"/>
      <x:c r="K55" s="155" t="str">
        <x:f>IF(OR(A55="",G55="",'01 Setup'!$B$8="",H55="Complete",H55="Cancelled",H55="Transferred"),"",MAX(0,'01 Setup'!$B$8-G55))</x:f>
      </x:c>
      <x:c r="L55" s="155" t="str">
        <x:f>IF(A55="","",IF(OR(D55="",G55="",H55=""),"MISSING CONTROL",IF(AND(H55="Complete",OR(I55="",J55="")),"MISSING CLOSE EVIDENCE","OK")))</x:f>
      </x:c>
    </x:row>
    <x:row r="56" ht="42" customHeight="1">
      <x:c r="A56" s="81"/>
      <x:c r="B56" s="81"/>
      <x:c r="C56" s="81"/>
      <x:c r="D56" s="81"/>
      <x:c r="E56" s="144"/>
      <x:c r="F56" s="144"/>
      <x:c r="G56" s="144"/>
      <x:c r="H56" s="81"/>
      <x:c r="I56" s="144"/>
      <x:c r="J56" s="81"/>
      <x:c r="K56" s="155" t="str">
        <x:f>IF(OR(A56="",G56="",'01 Setup'!$B$8="",H56="Complete",H56="Cancelled",H56="Transferred"),"",MAX(0,'01 Setup'!$B$8-G56))</x:f>
      </x:c>
      <x:c r="L56" s="155" t="str">
        <x:f>IF(A56="","",IF(OR(D56="",G56="",H56=""),"MISSING CONTROL",IF(AND(H56="Complete",OR(I56="",J56="")),"MISSING CLOSE EVIDENCE","OK")))</x:f>
      </x:c>
    </x:row>
    <x:row r="57" ht="42" customHeight="1">
      <x:c r="A57" s="81"/>
      <x:c r="B57" s="81"/>
      <x:c r="C57" s="81"/>
      <x:c r="D57" s="81"/>
      <x:c r="E57" s="144"/>
      <x:c r="F57" s="144"/>
      <x:c r="G57" s="144"/>
      <x:c r="H57" s="81"/>
      <x:c r="I57" s="144"/>
      <x:c r="J57" s="81"/>
      <x:c r="K57" s="155" t="str">
        <x:f>IF(OR(A57="",G57="",'01 Setup'!$B$8="",H57="Complete",H57="Cancelled",H57="Transferred"),"",MAX(0,'01 Setup'!$B$8-G57))</x:f>
      </x:c>
      <x:c r="L57" s="155" t="str">
        <x:f>IF(A57="","",IF(OR(D57="",G57="",H57=""),"MISSING CONTROL",IF(AND(H57="Complete",OR(I57="",J57="")),"MISSING CLOSE EVIDENCE","OK")))</x:f>
      </x:c>
    </x:row>
    <x:row r="58" ht="42" customHeight="1">
      <x:c r="A58" s="81"/>
      <x:c r="B58" s="81"/>
      <x:c r="C58" s="81"/>
      <x:c r="D58" s="81"/>
      <x:c r="E58" s="144"/>
      <x:c r="F58" s="144"/>
      <x:c r="G58" s="144"/>
      <x:c r="H58" s="81"/>
      <x:c r="I58" s="144"/>
      <x:c r="J58" s="81"/>
      <x:c r="K58" s="155" t="str">
        <x:f>IF(OR(A58="",G58="",'01 Setup'!$B$8="",H58="Complete",H58="Cancelled",H58="Transferred"),"",MAX(0,'01 Setup'!$B$8-G58))</x:f>
      </x:c>
      <x:c r="L58" s="155" t="str">
        <x:f>IF(A58="","",IF(OR(D58="",G58="",H58=""),"MISSING CONTROL",IF(AND(H58="Complete",OR(I58="",J58="")),"MISSING CLOSE EVIDENCE","OK")))</x:f>
      </x:c>
    </x:row>
    <x:row r="59" ht="42" customHeight="1">
      <x:c r="A59" s="81"/>
      <x:c r="B59" s="81"/>
      <x:c r="C59" s="81"/>
      <x:c r="D59" s="81"/>
      <x:c r="E59" s="144"/>
      <x:c r="F59" s="144"/>
      <x:c r="G59" s="144"/>
      <x:c r="H59" s="81"/>
      <x:c r="I59" s="144"/>
      <x:c r="J59" s="81"/>
      <x:c r="K59" s="155" t="str">
        <x:f>IF(OR(A59="",G59="",'01 Setup'!$B$8="",H59="Complete",H59="Cancelled",H59="Transferred"),"",MAX(0,'01 Setup'!$B$8-G59))</x:f>
      </x:c>
      <x:c r="L59" s="155" t="str">
        <x:f>IF(A59="","",IF(OR(D59="",G59="",H59=""),"MISSING CONTROL",IF(AND(H59="Complete",OR(I59="",J59="")),"MISSING CLOSE EVIDENCE","OK")))</x:f>
      </x:c>
    </x:row>
    <x:row r="60" ht="42" customHeight="1">
      <x:c r="A60" s="81"/>
      <x:c r="B60" s="81"/>
      <x:c r="C60" s="81"/>
      <x:c r="D60" s="81"/>
      <x:c r="E60" s="144"/>
      <x:c r="F60" s="144"/>
      <x:c r="G60" s="144"/>
      <x:c r="H60" s="81"/>
      <x:c r="I60" s="144"/>
      <x:c r="J60" s="81"/>
      <x:c r="K60" s="155" t="str">
        <x:f>IF(OR(A60="",G60="",'01 Setup'!$B$8="",H60="Complete",H60="Cancelled",H60="Transferred"),"",MAX(0,'01 Setup'!$B$8-G60))</x:f>
      </x:c>
      <x:c r="L60" s="155" t="str">
        <x:f>IF(A60="","",IF(OR(D60="",G60="",H60=""),"MISSING CONTROL",IF(AND(H60="Complete",OR(I60="",J60="")),"MISSING CLOSE EVIDENCE","OK")))</x:f>
      </x:c>
    </x:row>
    <x:row r="61" ht="42" customHeight="1">
      <x:c r="A61" s="81"/>
      <x:c r="B61" s="81"/>
      <x:c r="C61" s="81"/>
      <x:c r="D61" s="81"/>
      <x:c r="E61" s="144"/>
      <x:c r="F61" s="144"/>
      <x:c r="G61" s="144"/>
      <x:c r="H61" s="81"/>
      <x:c r="I61" s="144"/>
      <x:c r="J61" s="81"/>
      <x:c r="K61" s="155" t="str">
        <x:f>IF(OR(A61="",G61="",'01 Setup'!$B$8="",H61="Complete",H61="Cancelled",H61="Transferred"),"",MAX(0,'01 Setup'!$B$8-G61))</x:f>
      </x:c>
      <x:c r="L61" s="155" t="str">
        <x:f>IF(A61="","",IF(OR(D61="",G61="",H61=""),"MISSING CONTROL",IF(AND(H61="Complete",OR(I61="",J61="")),"MISSING CLOSE EVIDENCE","OK")))</x:f>
      </x:c>
    </x:row>
    <x:row r="62" ht="42" customHeight="1">
      <x:c r="A62" s="81"/>
      <x:c r="B62" s="81"/>
      <x:c r="C62" s="81"/>
      <x:c r="D62" s="81"/>
      <x:c r="E62" s="144"/>
      <x:c r="F62" s="144"/>
      <x:c r="G62" s="144"/>
      <x:c r="H62" s="81"/>
      <x:c r="I62" s="144"/>
      <x:c r="J62" s="81"/>
      <x:c r="K62" s="155" t="str">
        <x:f>IF(OR(A62="",G62="",'01 Setup'!$B$8="",H62="Complete",H62="Cancelled",H62="Transferred"),"",MAX(0,'01 Setup'!$B$8-G62))</x:f>
      </x:c>
      <x:c r="L62" s="155" t="str">
        <x:f>IF(A62="","",IF(OR(D62="",G62="",H62=""),"MISSING CONTROL",IF(AND(H62="Complete",OR(I62="",J62="")),"MISSING CLOSE EVIDENCE","OK")))</x:f>
      </x:c>
    </x:row>
    <x:row r="63" ht="42" customHeight="1">
      <x:c r="A63" s="81"/>
      <x:c r="B63" s="81"/>
      <x:c r="C63" s="81"/>
      <x:c r="D63" s="81"/>
      <x:c r="E63" s="144"/>
      <x:c r="F63" s="144"/>
      <x:c r="G63" s="144"/>
      <x:c r="H63" s="81"/>
      <x:c r="I63" s="144"/>
      <x:c r="J63" s="81"/>
      <x:c r="K63" s="155" t="str">
        <x:f>IF(OR(A63="",G63="",'01 Setup'!$B$8="",H63="Complete",H63="Cancelled",H63="Transferred"),"",MAX(0,'01 Setup'!$B$8-G63))</x:f>
      </x:c>
      <x:c r="L63" s="155" t="str">
        <x:f>IF(A63="","",IF(OR(D63="",G63="",H63=""),"MISSING CONTROL",IF(AND(H63="Complete",OR(I63="",J63="")),"MISSING CLOSE EVIDENCE","OK")))</x:f>
      </x:c>
    </x:row>
    <x:row r="64" ht="42" customHeight="1">
      <x:c r="A64" s="81"/>
      <x:c r="B64" s="81"/>
      <x:c r="C64" s="81"/>
      <x:c r="D64" s="81"/>
      <x:c r="E64" s="144"/>
      <x:c r="F64" s="144"/>
      <x:c r="G64" s="144"/>
      <x:c r="H64" s="81"/>
      <x:c r="I64" s="144"/>
      <x:c r="J64" s="81"/>
      <x:c r="K64" s="155" t="str">
        <x:f>IF(OR(A64="",G64="",'01 Setup'!$B$8="",H64="Complete",H64="Cancelled",H64="Transferred"),"",MAX(0,'01 Setup'!$B$8-G64))</x:f>
      </x:c>
      <x:c r="L64" s="155" t="str">
        <x:f>IF(A64="","",IF(OR(D64="",G64="",H64=""),"MISSING CONTROL",IF(AND(H64="Complete",OR(I64="",J64="")),"MISSING CLOSE EVIDENCE","OK")))</x:f>
      </x:c>
    </x:row>
    <x:row r="65" ht="42" customHeight="1">
      <x:c r="A65" s="81"/>
      <x:c r="B65" s="81"/>
      <x:c r="C65" s="81"/>
      <x:c r="D65" s="81"/>
      <x:c r="E65" s="144"/>
      <x:c r="F65" s="144"/>
      <x:c r="G65" s="144"/>
      <x:c r="H65" s="81"/>
      <x:c r="I65" s="144"/>
      <x:c r="J65" s="81"/>
      <x:c r="K65" s="155" t="str">
        <x:f>IF(OR(A65="",G65="",'01 Setup'!$B$8="",H65="Complete",H65="Cancelled",H65="Transferred"),"",MAX(0,'01 Setup'!$B$8-G65))</x:f>
      </x:c>
      <x:c r="L65" s="155" t="str">
        <x:f>IF(A65="","",IF(OR(D65="",G65="",H65=""),"MISSING CONTROL",IF(AND(H65="Complete",OR(I65="",J65="")),"MISSING CLOSE EVIDENCE","OK")))</x:f>
      </x:c>
    </x:row>
    <x:row r="66" ht="42" customHeight="1">
      <x:c r="A66" s="81"/>
      <x:c r="B66" s="81"/>
      <x:c r="C66" s="81"/>
      <x:c r="D66" s="81"/>
      <x:c r="E66" s="144"/>
      <x:c r="F66" s="144"/>
      <x:c r="G66" s="144"/>
      <x:c r="H66" s="81"/>
      <x:c r="I66" s="144"/>
      <x:c r="J66" s="81"/>
      <x:c r="K66" s="155" t="str">
        <x:f>IF(OR(A66="",G66="",'01 Setup'!$B$8="",H66="Complete",H66="Cancelled",H66="Transferred"),"",MAX(0,'01 Setup'!$B$8-G66))</x:f>
      </x:c>
      <x:c r="L66" s="155" t="str">
        <x:f>IF(A66="","",IF(OR(D66="",G66="",H66=""),"MISSING CONTROL",IF(AND(H66="Complete",OR(I66="",J66="")),"MISSING CLOSE EVIDENCE","OK")))</x:f>
      </x:c>
    </x:row>
    <x:row r="67" ht="42" customHeight="1">
      <x:c r="A67" s="81"/>
      <x:c r="B67" s="81"/>
      <x:c r="C67" s="81"/>
      <x:c r="D67" s="81"/>
      <x:c r="E67" s="144"/>
      <x:c r="F67" s="144"/>
      <x:c r="G67" s="144"/>
      <x:c r="H67" s="81"/>
      <x:c r="I67" s="144"/>
      <x:c r="J67" s="81"/>
      <x:c r="K67" s="155" t="str">
        <x:f>IF(OR(A67="",G67="",'01 Setup'!$B$8="",H67="Complete",H67="Cancelled",H67="Transferred"),"",MAX(0,'01 Setup'!$B$8-G67))</x:f>
      </x:c>
      <x:c r="L67" s="155" t="str">
        <x:f>IF(A67="","",IF(OR(D67="",G67="",H67=""),"MISSING CONTROL",IF(AND(H67="Complete",OR(I67="",J67="")),"MISSING CLOSE EVIDENCE","OK")))</x:f>
      </x:c>
    </x:row>
    <x:row r="68" ht="42" customHeight="1">
      <x:c r="A68" s="81"/>
      <x:c r="B68" s="81"/>
      <x:c r="C68" s="81"/>
      <x:c r="D68" s="81"/>
      <x:c r="E68" s="144"/>
      <x:c r="F68" s="144"/>
      <x:c r="G68" s="144"/>
      <x:c r="H68" s="81"/>
      <x:c r="I68" s="144"/>
      <x:c r="J68" s="81"/>
      <x:c r="K68" s="155" t="str">
        <x:f>IF(OR(A68="",G68="",'01 Setup'!$B$8="",H68="Complete",H68="Cancelled",H68="Transferred"),"",MAX(0,'01 Setup'!$B$8-G68))</x:f>
      </x:c>
      <x:c r="L68" s="155" t="str">
        <x:f>IF(A68="","",IF(OR(D68="",G68="",H68=""),"MISSING CONTROL",IF(AND(H68="Complete",OR(I68="",J68="")),"MISSING CLOSE EVIDENCE","OK")))</x:f>
      </x:c>
    </x:row>
    <x:row r="69" ht="42" customHeight="1">
      <x:c r="A69" s="81"/>
      <x:c r="B69" s="81"/>
      <x:c r="C69" s="81"/>
      <x:c r="D69" s="81"/>
      <x:c r="E69" s="144"/>
      <x:c r="F69" s="144"/>
      <x:c r="G69" s="144"/>
      <x:c r="H69" s="81"/>
      <x:c r="I69" s="144"/>
      <x:c r="J69" s="81"/>
      <x:c r="K69" s="155" t="str">
        <x:f>IF(OR(A69="",G69="",'01 Setup'!$B$8="",H69="Complete",H69="Cancelled",H69="Transferred"),"",MAX(0,'01 Setup'!$B$8-G69))</x:f>
      </x:c>
      <x:c r="L69" s="155" t="str">
        <x:f>IF(A69="","",IF(OR(D69="",G69="",H69=""),"MISSING CONTROL",IF(AND(H69="Complete",OR(I69="",J69="")),"MISSING CLOSE EVIDENCE","OK")))</x:f>
      </x:c>
    </x:row>
    <x:row r="70" ht="42" customHeight="1">
      <x:c r="A70" s="81"/>
      <x:c r="B70" s="81"/>
      <x:c r="C70" s="81"/>
      <x:c r="D70" s="81"/>
      <x:c r="E70" s="144"/>
      <x:c r="F70" s="144"/>
      <x:c r="G70" s="144"/>
      <x:c r="H70" s="81"/>
      <x:c r="I70" s="144"/>
      <x:c r="J70" s="81"/>
      <x:c r="K70" s="155" t="str">
        <x:f>IF(OR(A70="",G70="",'01 Setup'!$B$8="",H70="Complete",H70="Cancelled",H70="Transferred"),"",MAX(0,'01 Setup'!$B$8-G70))</x:f>
      </x:c>
      <x:c r="L70" s="155" t="str">
        <x:f>IF(A70="","",IF(OR(D70="",G70="",H70=""),"MISSING CONTROL",IF(AND(H70="Complete",OR(I70="",J70="")),"MISSING CLOSE EVIDENCE","OK")))</x:f>
      </x:c>
    </x:row>
    <x:row r="71" ht="42" customHeight="1">
      <x:c r="A71" s="81"/>
      <x:c r="B71" s="81"/>
      <x:c r="C71" s="81"/>
      <x:c r="D71" s="81"/>
      <x:c r="E71" s="144"/>
      <x:c r="F71" s="144"/>
      <x:c r="G71" s="144"/>
      <x:c r="H71" s="81"/>
      <x:c r="I71" s="144"/>
      <x:c r="J71" s="81"/>
      <x:c r="K71" s="155" t="str">
        <x:f>IF(OR(A71="",G71="",'01 Setup'!$B$8="",H71="Complete",H71="Cancelled",H71="Transferred"),"",MAX(0,'01 Setup'!$B$8-G71))</x:f>
      </x:c>
      <x:c r="L71" s="155" t="str">
        <x:f>IF(A71="","",IF(OR(D71="",G71="",H71=""),"MISSING CONTROL",IF(AND(H71="Complete",OR(I71="",J71="")),"MISSING CLOSE EVIDENCE","OK")))</x:f>
      </x:c>
    </x:row>
    <x:row r="72" ht="42" customHeight="1">
      <x:c r="A72" s="81"/>
      <x:c r="B72" s="81"/>
      <x:c r="C72" s="81"/>
      <x:c r="D72" s="81"/>
      <x:c r="E72" s="144"/>
      <x:c r="F72" s="144"/>
      <x:c r="G72" s="144"/>
      <x:c r="H72" s="81"/>
      <x:c r="I72" s="144"/>
      <x:c r="J72" s="81"/>
      <x:c r="K72" s="155" t="str">
        <x:f>IF(OR(A72="",G72="",'01 Setup'!$B$8="",H72="Complete",H72="Cancelled",H72="Transferred"),"",MAX(0,'01 Setup'!$B$8-G72))</x:f>
      </x:c>
      <x:c r="L72" s="155" t="str">
        <x:f>IF(A72="","",IF(OR(D72="",G72="",H72=""),"MISSING CONTROL",IF(AND(H72="Complete",OR(I72="",J72="")),"MISSING CLOSE EVIDENCE","OK")))</x:f>
      </x:c>
    </x:row>
    <x:row r="73" ht="42" customHeight="1">
      <x:c r="A73" s="81"/>
      <x:c r="B73" s="81"/>
      <x:c r="C73" s="81"/>
      <x:c r="D73" s="81"/>
      <x:c r="E73" s="144"/>
      <x:c r="F73" s="144"/>
      <x:c r="G73" s="144"/>
      <x:c r="H73" s="81"/>
      <x:c r="I73" s="144"/>
      <x:c r="J73" s="81"/>
      <x:c r="K73" s="155" t="str">
        <x:f>IF(OR(A73="",G73="",'01 Setup'!$B$8="",H73="Complete",H73="Cancelled",H73="Transferred"),"",MAX(0,'01 Setup'!$B$8-G73))</x:f>
      </x:c>
      <x:c r="L73" s="155" t="str">
        <x:f>IF(A73="","",IF(OR(D73="",G73="",H73=""),"MISSING CONTROL",IF(AND(H73="Complete",OR(I73="",J73="")),"MISSING CLOSE EVIDENCE","OK")))</x:f>
      </x:c>
    </x:row>
    <x:row r="74" ht="42" customHeight="1">
      <x:c r="A74" s="81"/>
      <x:c r="B74" s="81"/>
      <x:c r="C74" s="81"/>
      <x:c r="D74" s="81"/>
      <x:c r="E74" s="144"/>
      <x:c r="F74" s="144"/>
      <x:c r="G74" s="144"/>
      <x:c r="H74" s="81"/>
      <x:c r="I74" s="144"/>
      <x:c r="J74" s="81"/>
      <x:c r="K74" s="155" t="str">
        <x:f>IF(OR(A74="",G74="",'01 Setup'!$B$8="",H74="Complete",H74="Cancelled",H74="Transferred"),"",MAX(0,'01 Setup'!$B$8-G74))</x:f>
      </x:c>
      <x:c r="L74" s="155" t="str">
        <x:f>IF(A74="","",IF(OR(D74="",G74="",H74=""),"MISSING CONTROL",IF(AND(H74="Complete",OR(I74="",J74="")),"MISSING CLOSE EVIDENCE","OK")))</x:f>
      </x:c>
    </x:row>
    <x:row r="75" ht="42" customHeight="1">
      <x:c r="A75" s="81"/>
      <x:c r="B75" s="81"/>
      <x:c r="C75" s="81"/>
      <x:c r="D75" s="81"/>
      <x:c r="E75" s="144"/>
      <x:c r="F75" s="144"/>
      <x:c r="G75" s="144"/>
      <x:c r="H75" s="81"/>
      <x:c r="I75" s="144"/>
      <x:c r="J75" s="81"/>
      <x:c r="K75" s="155" t="str">
        <x:f>IF(OR(A75="",G75="",'01 Setup'!$B$8="",H75="Complete",H75="Cancelled",H75="Transferred"),"",MAX(0,'01 Setup'!$B$8-G75))</x:f>
      </x:c>
      <x:c r="L75" s="155" t="str">
        <x:f>IF(A75="","",IF(OR(D75="",G75="",H75=""),"MISSING CONTROL",IF(AND(H75="Complete",OR(I75="",J75="")),"MISSING CLOSE EVIDENCE","OK")))</x:f>
      </x:c>
    </x:row>
    <x:row r="76" ht="42" customHeight="1">
      <x:c r="A76" s="81"/>
      <x:c r="B76" s="81"/>
      <x:c r="C76" s="81"/>
      <x:c r="D76" s="81"/>
      <x:c r="E76" s="144"/>
      <x:c r="F76" s="144"/>
      <x:c r="G76" s="144"/>
      <x:c r="H76" s="81"/>
      <x:c r="I76" s="144"/>
      <x:c r="J76" s="81"/>
      <x:c r="K76" s="155" t="str">
        <x:f>IF(OR(A76="",G76="",'01 Setup'!$B$8="",H76="Complete",H76="Cancelled",H76="Transferred"),"",MAX(0,'01 Setup'!$B$8-G76))</x:f>
      </x:c>
      <x:c r="L76" s="155" t="str">
        <x:f>IF(A76="","",IF(OR(D76="",G76="",H76=""),"MISSING CONTROL",IF(AND(H76="Complete",OR(I76="",J76="")),"MISSING CLOSE EVIDENCE","OK")))</x:f>
      </x:c>
    </x:row>
    <x:row r="77" ht="42" customHeight="1">
      <x:c r="A77" s="81"/>
      <x:c r="B77" s="81"/>
      <x:c r="C77" s="81"/>
      <x:c r="D77" s="81"/>
      <x:c r="E77" s="144"/>
      <x:c r="F77" s="144"/>
      <x:c r="G77" s="144"/>
      <x:c r="H77" s="81"/>
      <x:c r="I77" s="144"/>
      <x:c r="J77" s="81"/>
      <x:c r="K77" s="155" t="str">
        <x:f>IF(OR(A77="",G77="",'01 Setup'!$B$8="",H77="Complete",H77="Cancelled",H77="Transferred"),"",MAX(0,'01 Setup'!$B$8-G77))</x:f>
      </x:c>
      <x:c r="L77" s="155" t="str">
        <x:f>IF(A77="","",IF(OR(D77="",G77="",H77=""),"MISSING CONTROL",IF(AND(H77="Complete",OR(I77="",J77="")),"MISSING CLOSE EVIDENCE","OK")))</x:f>
      </x:c>
    </x:row>
    <x:row r="78" ht="42" customHeight="1">
      <x:c r="A78" s="81"/>
      <x:c r="B78" s="81"/>
      <x:c r="C78" s="81"/>
      <x:c r="D78" s="81"/>
      <x:c r="E78" s="144"/>
      <x:c r="F78" s="144"/>
      <x:c r="G78" s="144"/>
      <x:c r="H78" s="81"/>
      <x:c r="I78" s="144"/>
      <x:c r="J78" s="81"/>
      <x:c r="K78" s="155" t="str">
        <x:f>IF(OR(A78="",G78="",'01 Setup'!$B$8="",H78="Complete",H78="Cancelled",H78="Transferred"),"",MAX(0,'01 Setup'!$B$8-G78))</x:f>
      </x:c>
      <x:c r="L78" s="155" t="str">
        <x:f>IF(A78="","",IF(OR(D78="",G78="",H78=""),"MISSING CONTROL",IF(AND(H78="Complete",OR(I78="",J78="")),"MISSING CLOSE EVIDENCE","OK")))</x:f>
      </x:c>
    </x:row>
    <x:row r="79" ht="42" customHeight="1">
      <x:c r="A79" s="81"/>
      <x:c r="B79" s="81"/>
      <x:c r="C79" s="81"/>
      <x:c r="D79" s="81"/>
      <x:c r="E79" s="144"/>
      <x:c r="F79" s="144"/>
      <x:c r="G79" s="144"/>
      <x:c r="H79" s="81"/>
      <x:c r="I79" s="144"/>
      <x:c r="J79" s="81"/>
      <x:c r="K79" s="155" t="str">
        <x:f>IF(OR(A79="",G79="",'01 Setup'!$B$8="",H79="Complete",H79="Cancelled",H79="Transferred"),"",MAX(0,'01 Setup'!$B$8-G79))</x:f>
      </x:c>
      <x:c r="L79" s="155" t="str">
        <x:f>IF(A79="","",IF(OR(D79="",G79="",H79=""),"MISSING CONTROL",IF(AND(H79="Complete",OR(I79="",J79="")),"MISSING CLOSE EVIDENCE","OK")))</x:f>
      </x:c>
    </x:row>
    <x:row r="80" ht="42" customHeight="1">
      <x:c r="A80" s="81"/>
      <x:c r="B80" s="81"/>
      <x:c r="C80" s="81"/>
      <x:c r="D80" s="81"/>
      <x:c r="E80" s="144"/>
      <x:c r="F80" s="144"/>
      <x:c r="G80" s="144"/>
      <x:c r="H80" s="81"/>
      <x:c r="I80" s="144"/>
      <x:c r="J80" s="81"/>
      <x:c r="K80" s="155" t="str">
        <x:f>IF(OR(A80="",G80="",'01 Setup'!$B$8="",H80="Complete",H80="Cancelled",H80="Transferred"),"",MAX(0,'01 Setup'!$B$8-G80))</x:f>
      </x:c>
      <x:c r="L80" s="155" t="str">
        <x:f>IF(A80="","",IF(OR(D80="",G80="",H80=""),"MISSING CONTROL",IF(AND(H80="Complete",OR(I80="",J80="")),"MISSING CLOSE EVIDENCE","OK")))</x:f>
      </x:c>
    </x:row>
    <x:row r="81" ht="42" customHeight="1">
      <x:c r="A81" s="81"/>
      <x:c r="B81" s="81"/>
      <x:c r="C81" s="81"/>
      <x:c r="D81" s="81"/>
      <x:c r="E81" s="144"/>
      <x:c r="F81" s="144"/>
      <x:c r="G81" s="144"/>
      <x:c r="H81" s="81"/>
      <x:c r="I81" s="144"/>
      <x:c r="J81" s="81"/>
      <x:c r="K81" s="155" t="str">
        <x:f>IF(OR(A81="",G81="",'01 Setup'!$B$8="",H81="Complete",H81="Cancelled",H81="Transferred"),"",MAX(0,'01 Setup'!$B$8-G81))</x:f>
      </x:c>
      <x:c r="L81" s="155" t="str">
        <x:f>IF(A81="","",IF(OR(D81="",G81="",H81=""),"MISSING CONTROL",IF(AND(H81="Complete",OR(I81="",J81="")),"MISSING CLOSE EVIDENCE","OK")))</x:f>
      </x:c>
    </x:row>
    <x:row r="82" ht="42" customHeight="1">
      <x:c r="A82" s="81"/>
      <x:c r="B82" s="81"/>
      <x:c r="C82" s="81"/>
      <x:c r="D82" s="81"/>
      <x:c r="E82" s="144"/>
      <x:c r="F82" s="144"/>
      <x:c r="G82" s="144"/>
      <x:c r="H82" s="81"/>
      <x:c r="I82" s="144"/>
      <x:c r="J82" s="81"/>
      <x:c r="K82" s="155" t="str">
        <x:f>IF(OR(A82="",G82="",'01 Setup'!$B$8="",H82="Complete",H82="Cancelled",H82="Transferred"),"",MAX(0,'01 Setup'!$B$8-G82))</x:f>
      </x:c>
      <x:c r="L82" s="155" t="str">
        <x:f>IF(A82="","",IF(OR(D82="",G82="",H82=""),"MISSING CONTROL",IF(AND(H82="Complete",OR(I82="",J82="")),"MISSING CLOSE EVIDENCE","OK")))</x:f>
      </x:c>
    </x:row>
    <x:row r="83" ht="42" customHeight="1">
      <x:c r="A83" s="81"/>
      <x:c r="B83" s="81"/>
      <x:c r="C83" s="81"/>
      <x:c r="D83" s="81"/>
      <x:c r="E83" s="144"/>
      <x:c r="F83" s="144"/>
      <x:c r="G83" s="144"/>
      <x:c r="H83" s="81"/>
      <x:c r="I83" s="144"/>
      <x:c r="J83" s="81"/>
      <x:c r="K83" s="155" t="str">
        <x:f>IF(OR(A83="",G83="",'01 Setup'!$B$8="",H83="Complete",H83="Cancelled",H83="Transferred"),"",MAX(0,'01 Setup'!$B$8-G83))</x:f>
      </x:c>
      <x:c r="L83" s="155" t="str">
        <x:f>IF(A83="","",IF(OR(D83="",G83="",H83=""),"MISSING CONTROL",IF(AND(H83="Complete",OR(I83="",J83="")),"MISSING CLOSE EVIDENCE","OK")))</x:f>
      </x:c>
    </x:row>
    <x:row r="84" ht="42" customHeight="1">
      <x:c r="A84" s="81"/>
      <x:c r="B84" s="81"/>
      <x:c r="C84" s="81"/>
      <x:c r="D84" s="81"/>
      <x:c r="E84" s="144"/>
      <x:c r="F84" s="144"/>
      <x:c r="G84" s="144"/>
      <x:c r="H84" s="81"/>
      <x:c r="I84" s="144"/>
      <x:c r="J84" s="81"/>
      <x:c r="K84" s="155" t="str">
        <x:f>IF(OR(A84="",G84="",'01 Setup'!$B$8="",H84="Complete",H84="Cancelled",H84="Transferred"),"",MAX(0,'01 Setup'!$B$8-G84))</x:f>
      </x:c>
      <x:c r="L84" s="155" t="str">
        <x:f>IF(A84="","",IF(OR(D84="",G84="",H84=""),"MISSING CONTROL",IF(AND(H84="Complete",OR(I84="",J84="")),"MISSING CLOSE EVIDENCE","OK")))</x:f>
      </x:c>
    </x:row>
    <x:row r="85" ht="42" customHeight="1">
      <x:c r="A85" s="81"/>
      <x:c r="B85" s="81"/>
      <x:c r="C85" s="81"/>
      <x:c r="D85" s="81"/>
      <x:c r="E85" s="144"/>
      <x:c r="F85" s="144"/>
      <x:c r="G85" s="144"/>
      <x:c r="H85" s="81"/>
      <x:c r="I85" s="144"/>
      <x:c r="J85" s="81"/>
      <x:c r="K85" s="155" t="str">
        <x:f>IF(OR(A85="",G85="",'01 Setup'!$B$8="",H85="Complete",H85="Cancelled",H85="Transferred"),"",MAX(0,'01 Setup'!$B$8-G85))</x:f>
      </x:c>
      <x:c r="L85" s="155" t="str">
        <x:f>IF(A85="","",IF(OR(D85="",G85="",H85=""),"MISSING CONTROL",IF(AND(H85="Complete",OR(I85="",J85="")),"MISSING CLOSE EVIDENCE","OK")))</x:f>
      </x:c>
    </x:row>
    <x:row r="86" ht="42" customHeight="1">
      <x:c r="A86" s="81"/>
      <x:c r="B86" s="81"/>
      <x:c r="C86" s="81"/>
      <x:c r="D86" s="81"/>
      <x:c r="E86" s="144"/>
      <x:c r="F86" s="144"/>
      <x:c r="G86" s="144"/>
      <x:c r="H86" s="81"/>
      <x:c r="I86" s="144"/>
      <x:c r="J86" s="81"/>
      <x:c r="K86" s="155" t="str">
        <x:f>IF(OR(A86="",G86="",'01 Setup'!$B$8="",H86="Complete",H86="Cancelled",H86="Transferred"),"",MAX(0,'01 Setup'!$B$8-G86))</x:f>
      </x:c>
      <x:c r="L86" s="155" t="str">
        <x:f>IF(A86="","",IF(OR(D86="",G86="",H86=""),"MISSING CONTROL",IF(AND(H86="Complete",OR(I86="",J86="")),"MISSING CLOSE EVIDENCE","OK")))</x:f>
      </x:c>
    </x:row>
    <x:row r="87" ht="42" customHeight="1">
      <x:c r="A87" s="81"/>
      <x:c r="B87" s="81"/>
      <x:c r="C87" s="81"/>
      <x:c r="D87" s="81"/>
      <x:c r="E87" s="144"/>
      <x:c r="F87" s="144"/>
      <x:c r="G87" s="144"/>
      <x:c r="H87" s="81"/>
      <x:c r="I87" s="144"/>
      <x:c r="J87" s="81"/>
      <x:c r="K87" s="155" t="str">
        <x:f>IF(OR(A87="",G87="",'01 Setup'!$B$8="",H87="Complete",H87="Cancelled",H87="Transferred"),"",MAX(0,'01 Setup'!$B$8-G87))</x:f>
      </x:c>
      <x:c r="L87" s="155" t="str">
        <x:f>IF(A87="","",IF(OR(D87="",G87="",H87=""),"MISSING CONTROL",IF(AND(H87="Complete",OR(I87="",J87="")),"MISSING CLOSE EVIDENCE","OK")))</x:f>
      </x:c>
    </x:row>
    <x:row r="88" ht="42" customHeight="1">
      <x:c r="A88" s="81"/>
      <x:c r="B88" s="81"/>
      <x:c r="C88" s="81"/>
      <x:c r="D88" s="81"/>
      <x:c r="E88" s="144"/>
      <x:c r="F88" s="144"/>
      <x:c r="G88" s="144"/>
      <x:c r="H88" s="81"/>
      <x:c r="I88" s="144"/>
      <x:c r="J88" s="81"/>
      <x:c r="K88" s="155" t="str">
        <x:f>IF(OR(A88="",G88="",'01 Setup'!$B$8="",H88="Complete",H88="Cancelled",H88="Transferred"),"",MAX(0,'01 Setup'!$B$8-G88))</x:f>
      </x:c>
      <x:c r="L88" s="155" t="str">
        <x:f>IF(A88="","",IF(OR(D88="",G88="",H88=""),"MISSING CONTROL",IF(AND(H88="Complete",OR(I88="",J88="")),"MISSING CLOSE EVIDENCE","OK")))</x:f>
      </x:c>
    </x:row>
    <x:row r="89" ht="42" customHeight="1">
      <x:c r="A89" s="81"/>
      <x:c r="B89" s="81"/>
      <x:c r="C89" s="81"/>
      <x:c r="D89" s="81"/>
      <x:c r="E89" s="144"/>
      <x:c r="F89" s="144"/>
      <x:c r="G89" s="144"/>
      <x:c r="H89" s="81"/>
      <x:c r="I89" s="144"/>
      <x:c r="J89" s="81"/>
      <x:c r="K89" s="155" t="str">
        <x:f>IF(OR(A89="",G89="",'01 Setup'!$B$8="",H89="Complete",H89="Cancelled",H89="Transferred"),"",MAX(0,'01 Setup'!$B$8-G89))</x:f>
      </x:c>
      <x:c r="L89" s="155" t="str">
        <x:f>IF(A89="","",IF(OR(D89="",G89="",H89=""),"MISSING CONTROL",IF(AND(H89="Complete",OR(I89="",J89="")),"MISSING CLOSE EVIDENCE","OK")))</x:f>
      </x:c>
    </x:row>
    <x:row r="90" ht="42" customHeight="1">
      <x:c r="A90" s="81"/>
      <x:c r="B90" s="81"/>
      <x:c r="C90" s="81"/>
      <x:c r="D90" s="81"/>
      <x:c r="E90" s="144"/>
      <x:c r="F90" s="144"/>
      <x:c r="G90" s="144"/>
      <x:c r="H90" s="81"/>
      <x:c r="I90" s="144"/>
      <x:c r="J90" s="81"/>
      <x:c r="K90" s="155" t="str">
        <x:f>IF(OR(A90="",G90="",'01 Setup'!$B$8="",H90="Complete",H90="Cancelled",H90="Transferred"),"",MAX(0,'01 Setup'!$B$8-G90))</x:f>
      </x:c>
      <x:c r="L90" s="155" t="str">
        <x:f>IF(A90="","",IF(OR(D90="",G90="",H90=""),"MISSING CONTROL",IF(AND(H90="Complete",OR(I90="",J90="")),"MISSING CLOSE EVIDENCE","OK")))</x:f>
      </x:c>
    </x:row>
    <x:row r="91" ht="42" customHeight="1">
      <x:c r="A91" s="81"/>
      <x:c r="B91" s="81"/>
      <x:c r="C91" s="81"/>
      <x:c r="D91" s="81"/>
      <x:c r="E91" s="144"/>
      <x:c r="F91" s="144"/>
      <x:c r="G91" s="144"/>
      <x:c r="H91" s="81"/>
      <x:c r="I91" s="144"/>
      <x:c r="J91" s="81"/>
      <x:c r="K91" s="155" t="str">
        <x:f>IF(OR(A91="",G91="",'01 Setup'!$B$8="",H91="Complete",H91="Cancelled",H91="Transferred"),"",MAX(0,'01 Setup'!$B$8-G91))</x:f>
      </x:c>
      <x:c r="L91" s="155" t="str">
        <x:f>IF(A91="","",IF(OR(D91="",G91="",H91=""),"MISSING CONTROL",IF(AND(H91="Complete",OR(I91="",J91="")),"MISSING CLOSE EVIDENCE","OK")))</x:f>
      </x:c>
    </x:row>
    <x:row r="92" ht="42" customHeight="1">
      <x:c r="A92" s="81"/>
      <x:c r="B92" s="81"/>
      <x:c r="C92" s="81"/>
      <x:c r="D92" s="81"/>
      <x:c r="E92" s="144"/>
      <x:c r="F92" s="144"/>
      <x:c r="G92" s="144"/>
      <x:c r="H92" s="81"/>
      <x:c r="I92" s="144"/>
      <x:c r="J92" s="81"/>
      <x:c r="K92" s="155" t="str">
        <x:f>IF(OR(A92="",G92="",'01 Setup'!$B$8="",H92="Complete",H92="Cancelled",H92="Transferred"),"",MAX(0,'01 Setup'!$B$8-G92))</x:f>
      </x:c>
      <x:c r="L92" s="155" t="str">
        <x:f>IF(A92="","",IF(OR(D92="",G92="",H92=""),"MISSING CONTROL",IF(AND(H92="Complete",OR(I92="",J92="")),"MISSING CLOSE EVIDENCE","OK")))</x:f>
      </x:c>
    </x:row>
    <x:row r="93" ht="42" customHeight="1">
      <x:c r="A93" s="81"/>
      <x:c r="B93" s="81"/>
      <x:c r="C93" s="81"/>
      <x:c r="D93" s="81"/>
      <x:c r="E93" s="144"/>
      <x:c r="F93" s="144"/>
      <x:c r="G93" s="144"/>
      <x:c r="H93" s="81"/>
      <x:c r="I93" s="144"/>
      <x:c r="J93" s="81"/>
      <x:c r="K93" s="155" t="str">
        <x:f>IF(OR(A93="",G93="",'01 Setup'!$B$8="",H93="Complete",H93="Cancelled",H93="Transferred"),"",MAX(0,'01 Setup'!$B$8-G93))</x:f>
      </x:c>
      <x:c r="L93" s="155" t="str">
        <x:f>IF(A93="","",IF(OR(D93="",G93="",H93=""),"MISSING CONTROL",IF(AND(H93="Complete",OR(I93="",J93="")),"MISSING CLOSE EVIDENCE","OK")))</x:f>
      </x:c>
    </x:row>
    <x:row r="94" ht="42" customHeight="1">
      <x:c r="A94" s="81"/>
      <x:c r="B94" s="81"/>
      <x:c r="C94" s="81"/>
      <x:c r="D94" s="81"/>
      <x:c r="E94" s="144"/>
      <x:c r="F94" s="144"/>
      <x:c r="G94" s="144"/>
      <x:c r="H94" s="81"/>
      <x:c r="I94" s="144"/>
      <x:c r="J94" s="81"/>
      <x:c r="K94" s="155" t="str">
        <x:f>IF(OR(A94="",G94="",'01 Setup'!$B$8="",H94="Complete",H94="Cancelled",H94="Transferred"),"",MAX(0,'01 Setup'!$B$8-G94))</x:f>
      </x:c>
      <x:c r="L94" s="155" t="str">
        <x:f>IF(A94="","",IF(OR(D94="",G94="",H94=""),"MISSING CONTROL",IF(AND(H94="Complete",OR(I94="",J94="")),"MISSING CLOSE EVIDENCE","OK")))</x:f>
      </x:c>
    </x:row>
    <x:row r="95" ht="42" customHeight="1">
      <x:c r="A95" s="81"/>
      <x:c r="B95" s="81"/>
      <x:c r="C95" s="81"/>
      <x:c r="D95" s="81"/>
      <x:c r="E95" s="144"/>
      <x:c r="F95" s="144"/>
      <x:c r="G95" s="144"/>
      <x:c r="H95" s="81"/>
      <x:c r="I95" s="144"/>
      <x:c r="J95" s="81"/>
      <x:c r="K95" s="155" t="str">
        <x:f>IF(OR(A95="",G95="",'01 Setup'!$B$8="",H95="Complete",H95="Cancelled",H95="Transferred"),"",MAX(0,'01 Setup'!$B$8-G95))</x:f>
      </x:c>
      <x:c r="L95" s="155" t="str">
        <x:f>IF(A95="","",IF(OR(D95="",G95="",H95=""),"MISSING CONTROL",IF(AND(H95="Complete",OR(I95="",J95="")),"MISSING CLOSE EVIDENCE","OK")))</x:f>
      </x:c>
    </x:row>
    <x:row r="96" ht="42" customHeight="1">
      <x:c r="A96" s="81"/>
      <x:c r="B96" s="81"/>
      <x:c r="C96" s="81"/>
      <x:c r="D96" s="81"/>
      <x:c r="E96" s="144"/>
      <x:c r="F96" s="144"/>
      <x:c r="G96" s="144"/>
      <x:c r="H96" s="81"/>
      <x:c r="I96" s="144"/>
      <x:c r="J96" s="81"/>
      <x:c r="K96" s="155" t="str">
        <x:f>IF(OR(A96="",G96="",'01 Setup'!$B$8="",H96="Complete",H96="Cancelled",H96="Transferred"),"",MAX(0,'01 Setup'!$B$8-G96))</x:f>
      </x:c>
      <x:c r="L96" s="155" t="str">
        <x:f>IF(A96="","",IF(OR(D96="",G96="",H96=""),"MISSING CONTROL",IF(AND(H96="Complete",OR(I96="",J96="")),"MISSING CLOSE EVIDENCE","OK")))</x:f>
      </x:c>
    </x:row>
    <x:row r="97" ht="42" customHeight="1">
      <x:c r="A97" s="81"/>
      <x:c r="B97" s="81"/>
      <x:c r="C97" s="81"/>
      <x:c r="D97" s="81"/>
      <x:c r="E97" s="144"/>
      <x:c r="F97" s="144"/>
      <x:c r="G97" s="144"/>
      <x:c r="H97" s="81"/>
      <x:c r="I97" s="144"/>
      <x:c r="J97" s="81"/>
      <x:c r="K97" s="155" t="str">
        <x:f>IF(OR(A97="",G97="",'01 Setup'!$B$8="",H97="Complete",H97="Cancelled",H97="Transferred"),"",MAX(0,'01 Setup'!$B$8-G97))</x:f>
      </x:c>
      <x:c r="L97" s="155" t="str">
        <x:f>IF(A97="","",IF(OR(D97="",G97="",H97=""),"MISSING CONTROL",IF(AND(H97="Complete",OR(I97="",J97="")),"MISSING CLOSE EVIDENCE","OK")))</x:f>
      </x:c>
    </x:row>
    <x:row r="98" ht="42" customHeight="1">
      <x:c r="A98" s="81"/>
      <x:c r="B98" s="81"/>
      <x:c r="C98" s="81"/>
      <x:c r="D98" s="81"/>
      <x:c r="E98" s="144"/>
      <x:c r="F98" s="144"/>
      <x:c r="G98" s="144"/>
      <x:c r="H98" s="81"/>
      <x:c r="I98" s="144"/>
      <x:c r="J98" s="81"/>
      <x:c r="K98" s="155" t="str">
        <x:f>IF(OR(A98="",G98="",'01 Setup'!$B$8="",H98="Complete",H98="Cancelled",H98="Transferred"),"",MAX(0,'01 Setup'!$B$8-G98))</x:f>
      </x:c>
      <x:c r="L98" s="155" t="str">
        <x:f>IF(A98="","",IF(OR(D98="",G98="",H98=""),"MISSING CONTROL",IF(AND(H98="Complete",OR(I98="",J98="")),"MISSING CLOSE EVIDENCE","OK")))</x:f>
      </x:c>
    </x:row>
    <x:row r="99" ht="42" customHeight="1">
      <x:c r="A99" s="81"/>
      <x:c r="B99" s="81"/>
      <x:c r="C99" s="81"/>
      <x:c r="D99" s="81"/>
      <x:c r="E99" s="144"/>
      <x:c r="F99" s="144"/>
      <x:c r="G99" s="144"/>
      <x:c r="H99" s="81"/>
      <x:c r="I99" s="144"/>
      <x:c r="J99" s="81"/>
      <x:c r="K99" s="155" t="str">
        <x:f>IF(OR(A99="",G99="",'01 Setup'!$B$8="",H99="Complete",H99="Cancelled",H99="Transferred"),"",MAX(0,'01 Setup'!$B$8-G99))</x:f>
      </x:c>
      <x:c r="L99" s="155" t="str">
        <x:f>IF(A99="","",IF(OR(D99="",G99="",H99=""),"MISSING CONTROL",IF(AND(H99="Complete",OR(I99="",J99="")),"MISSING CLOSE EVIDENCE","OK")))</x:f>
      </x:c>
    </x:row>
    <x:row r="100" ht="42" customHeight="1">
      <x:c r="A100" s="81"/>
      <x:c r="B100" s="81"/>
      <x:c r="C100" s="81"/>
      <x:c r="D100" s="81"/>
      <x:c r="E100" s="144"/>
      <x:c r="F100" s="144"/>
      <x:c r="G100" s="144"/>
      <x:c r="H100" s="81"/>
      <x:c r="I100" s="144"/>
      <x:c r="J100" s="81"/>
      <x:c r="K100" s="155" t="str">
        <x:f>IF(OR(A100="",G100="",'01 Setup'!$B$8="",H100="Complete",H100="Cancelled",H100="Transferred"),"",MAX(0,'01 Setup'!$B$8-G100))</x:f>
      </x:c>
      <x:c r="L100" s="155" t="str">
        <x:f>IF(A100="","",IF(OR(D100="",G100="",H100=""),"MISSING CONTROL",IF(AND(H100="Complete",OR(I100="",J100="")),"MISSING CLOSE EVIDENCE","OK")))</x:f>
      </x:c>
    </x:row>
    <x:row r="101" ht="42" customHeight="1">
      <x:c r="A101" s="81"/>
      <x:c r="B101" s="81"/>
      <x:c r="C101" s="81"/>
      <x:c r="D101" s="81"/>
      <x:c r="E101" s="144"/>
      <x:c r="F101" s="144"/>
      <x:c r="G101" s="144"/>
      <x:c r="H101" s="81"/>
      <x:c r="I101" s="144"/>
      <x:c r="J101" s="81"/>
      <x:c r="K101" s="155" t="str">
        <x:f>IF(OR(A101="",G101="",'01 Setup'!$B$8="",H101="Complete",H101="Cancelled",H101="Transferred"),"",MAX(0,'01 Setup'!$B$8-G101))</x:f>
      </x:c>
      <x:c r="L101" s="155" t="str">
        <x:f>IF(A101="","",IF(OR(D101="",G101="",H101=""),"MISSING CONTROL",IF(AND(H101="Complete",OR(I101="",J101="")),"MISSING CLOSE EVIDENCE","OK")))</x:f>
      </x:c>
    </x:row>
    <x:row r="102" ht="42" customHeight="1">
      <x:c r="A102" s="81"/>
      <x:c r="B102" s="81"/>
      <x:c r="C102" s="81"/>
      <x:c r="D102" s="81"/>
      <x:c r="E102" s="144"/>
      <x:c r="F102" s="144"/>
      <x:c r="G102" s="144"/>
      <x:c r="H102" s="81"/>
      <x:c r="I102" s="144"/>
      <x:c r="J102" s="81"/>
      <x:c r="K102" s="155" t="str">
        <x:f>IF(OR(A102="",G102="",'01 Setup'!$B$8="",H102="Complete",H102="Cancelled",H102="Transferred"),"",MAX(0,'01 Setup'!$B$8-G102))</x:f>
      </x:c>
      <x:c r="L102" s="155" t="str">
        <x:f>IF(A102="","",IF(OR(D102="",G102="",H102=""),"MISSING CONTROL",IF(AND(H102="Complete",OR(I102="",J102="")),"MISSING CLOSE EVIDENCE","OK")))</x:f>
      </x:c>
    </x:row>
    <x:row r="103" ht="42" customHeight="1">
      <x:c r="A103" s="81"/>
      <x:c r="B103" s="81"/>
      <x:c r="C103" s="81"/>
      <x:c r="D103" s="81"/>
      <x:c r="E103" s="144"/>
      <x:c r="F103" s="144"/>
      <x:c r="G103" s="144"/>
      <x:c r="H103" s="81"/>
      <x:c r="I103" s="144"/>
      <x:c r="J103" s="81"/>
      <x:c r="K103" s="155" t="str">
        <x:f>IF(OR(A103="",G103="",'01 Setup'!$B$8="",H103="Complete",H103="Cancelled",H103="Transferred"),"",MAX(0,'01 Setup'!$B$8-G103))</x:f>
      </x:c>
      <x:c r="L103" s="155" t="str">
        <x:f>IF(A103="","",IF(OR(D103="",G103="",H103=""),"MISSING CONTROL",IF(AND(H103="Complete",OR(I103="",J103="")),"MISSING CLOSE EVIDENCE","OK")))</x:f>
      </x:c>
    </x:row>
    <x:row r="104" ht="42" customHeight="1">
      <x:c r="A104" s="81"/>
      <x:c r="B104" s="81"/>
      <x:c r="C104" s="81"/>
      <x:c r="D104" s="81"/>
      <x:c r="E104" s="144"/>
      <x:c r="F104" s="144"/>
      <x:c r="G104" s="144"/>
      <x:c r="H104" s="81"/>
      <x:c r="I104" s="144"/>
      <x:c r="J104" s="81"/>
      <x:c r="K104" s="155" t="str">
        <x:f>IF(OR(A104="",G104="",'01 Setup'!$B$8="",H104="Complete",H104="Cancelled",H104="Transferred"),"",MAX(0,'01 Setup'!$B$8-G104))</x:f>
      </x:c>
      <x:c r="L104" s="155" t="str">
        <x:f>IF(A104="","",IF(OR(D104="",G104="",H104=""),"MISSING CONTROL",IF(AND(H104="Complete",OR(I104="",J104="")),"MISSING CLOSE EVIDENCE","OK")))</x:f>
      </x:c>
    </x:row>
    <x:row r="105" ht="42" customHeight="1">
      <x:c r="A105" s="81"/>
      <x:c r="B105" s="81"/>
      <x:c r="C105" s="81"/>
      <x:c r="D105" s="81"/>
      <x:c r="E105" s="144"/>
      <x:c r="F105" s="144"/>
      <x:c r="G105" s="144"/>
      <x:c r="H105" s="81"/>
      <x:c r="I105" s="144"/>
      <x:c r="J105" s="81"/>
      <x:c r="K105" s="155" t="str">
        <x:f>IF(OR(A105="",G105="",'01 Setup'!$B$8="",H105="Complete",H105="Cancelled",H105="Transferred"),"",MAX(0,'01 Setup'!$B$8-G105))</x:f>
      </x:c>
      <x:c r="L105" s="155" t="str">
        <x:f>IF(A105="","",IF(OR(D105="",G105="",H105=""),"MISSING CONTROL",IF(AND(H105="Complete",OR(I105="",J105="")),"MISSING CLOSE EVIDENCE","OK")))</x:f>
      </x:c>
    </x:row>
    <x:row r="106" ht="42" customHeight="1">
      <x:c r="A106" s="81"/>
      <x:c r="B106" s="81"/>
      <x:c r="C106" s="81"/>
      <x:c r="D106" s="81"/>
      <x:c r="E106" s="144"/>
      <x:c r="F106" s="144"/>
      <x:c r="G106" s="144"/>
      <x:c r="H106" s="81"/>
      <x:c r="I106" s="144"/>
      <x:c r="J106" s="81"/>
      <x:c r="K106" s="155" t="str">
        <x:f>IF(OR(A106="",G106="",'01 Setup'!$B$8="",H106="Complete",H106="Cancelled",H106="Transferred"),"",MAX(0,'01 Setup'!$B$8-G106))</x:f>
      </x:c>
      <x:c r="L106" s="155" t="str">
        <x:f>IF(A106="","",IF(OR(D106="",G106="",H106=""),"MISSING CONTROL",IF(AND(H106="Complete",OR(I106="",J106="")),"MISSING CLOSE EVIDENCE","OK")))</x:f>
      </x:c>
    </x:row>
    <x:row r="107" ht="42" customHeight="1">
      <x:c r="A107" s="81"/>
      <x:c r="B107" s="81"/>
      <x:c r="C107" s="81"/>
      <x:c r="D107" s="81"/>
      <x:c r="E107" s="144"/>
      <x:c r="F107" s="144"/>
      <x:c r="G107" s="144"/>
      <x:c r="H107" s="81"/>
      <x:c r="I107" s="144"/>
      <x:c r="J107" s="81"/>
      <x:c r="K107" s="155" t="str">
        <x:f>IF(OR(A107="",G107="",'01 Setup'!$B$8="",H107="Complete",H107="Cancelled",H107="Transferred"),"",MAX(0,'01 Setup'!$B$8-G107))</x:f>
      </x:c>
      <x:c r="L107" s="155" t="str">
        <x:f>IF(A107="","",IF(OR(D107="",G107="",H107=""),"MISSING CONTROL",IF(AND(H107="Complete",OR(I107="",J107="")),"MISSING CLOSE EVIDENCE","OK")))</x:f>
      </x:c>
    </x:row>
    <x:row r="108" ht="42" customHeight="1">
      <x:c r="A108" s="81"/>
      <x:c r="B108" s="81"/>
      <x:c r="C108" s="81"/>
      <x:c r="D108" s="81"/>
      <x:c r="E108" s="144"/>
      <x:c r="F108" s="144"/>
      <x:c r="G108" s="144"/>
      <x:c r="H108" s="81"/>
      <x:c r="I108" s="144"/>
      <x:c r="J108" s="81"/>
      <x:c r="K108" s="155" t="str">
        <x:f>IF(OR(A108="",G108="",'01 Setup'!$B$8="",H108="Complete",H108="Cancelled",H108="Transferred"),"",MAX(0,'01 Setup'!$B$8-G108))</x:f>
      </x:c>
      <x:c r="L108" s="155" t="str">
        <x:f>IF(A108="","",IF(OR(D108="",G108="",H108=""),"MISSING CONTROL",IF(AND(H108="Complete",OR(I108="",J108="")),"MISSING CLOSE EVIDENCE","OK")))</x:f>
      </x:c>
    </x:row>
    <x:row r="109" ht="42" customHeight="1">
      <x:c r="A109" s="81"/>
      <x:c r="B109" s="81"/>
      <x:c r="C109" s="81"/>
      <x:c r="D109" s="81"/>
      <x:c r="E109" s="144"/>
      <x:c r="F109" s="144"/>
      <x:c r="G109" s="144"/>
      <x:c r="H109" s="81"/>
      <x:c r="I109" s="144"/>
      <x:c r="J109" s="81"/>
      <x:c r="K109" s="155" t="str">
        <x:f>IF(OR(A109="",G109="",'01 Setup'!$B$8="",H109="Complete",H109="Cancelled",H109="Transferred"),"",MAX(0,'01 Setup'!$B$8-G109))</x:f>
      </x:c>
      <x:c r="L109" s="155" t="str">
        <x:f>IF(A109="","",IF(OR(D109="",G109="",H109=""),"MISSING CONTROL",IF(AND(H109="Complete",OR(I109="",J109="")),"MISSING CLOSE EVIDENCE","OK")))</x:f>
      </x:c>
    </x:row>
    <x:row r="110" ht="21" customHeight="1">
      <x:c r="A110" s="15"/>
      <x:c r="B110" s="15"/>
      <x:c r="C110" s="15"/>
      <x:c r="D110" s="15"/>
      <x:c r="E110" s="15"/>
      <x:c r="F110" s="15"/>
      <x:c r="G110" s="15"/>
      <x:c r="H110" s="15"/>
      <x:c r="I110" s="15"/>
      <x:c r="J110" s="15"/>
      <x:c r="K110" s="15"/>
      <x:c r="L110" s="15"/>
    </x:row>
    <x:row r="111" ht="21" customHeight="1">
      <x:c r="A111" s="15"/>
      <x:c r="B111" s="15"/>
      <x:c r="C111" s="15"/>
      <x:c r="D111" s="15"/>
      <x:c r="E111" s="15"/>
      <x:c r="F111" s="15"/>
      <x:c r="G111" s="15"/>
      <x:c r="H111" s="15"/>
      <x:c r="I111" s="15"/>
      <x:c r="J111" s="15"/>
      <x:c r="K111" s="15"/>
      <x:c r="L111" s="15"/>
    </x:row>
    <x:row r="112" ht="21" customHeight="1">
      <x:c r="A112" s="15"/>
      <x:c r="B112" s="15"/>
      <x:c r="C112" s="15"/>
      <x:c r="D112" s="15"/>
      <x:c r="E112" s="15"/>
      <x:c r="F112" s="15"/>
      <x:c r="G112" s="15"/>
      <x:c r="H112" s="15"/>
      <x:c r="I112" s="15"/>
      <x:c r="J112" s="15"/>
      <x:c r="K112" s="15"/>
      <x:c r="L112" s="15"/>
    </x:row>
    <x:row r="113" ht="21" customHeight="1">
      <x:c r="A113" s="15"/>
      <x:c r="B113" s="15"/>
      <x:c r="C113" s="15"/>
      <x:c r="D113" s="15"/>
      <x:c r="E113" s="15"/>
      <x:c r="F113" s="15"/>
      <x:c r="G113" s="15"/>
      <x:c r="H113" s="15"/>
      <x:c r="I113" s="15"/>
      <x:c r="J113" s="15"/>
      <x:c r="K113" s="15"/>
      <x:c r="L113" s="15"/>
    </x:row>
  </x:sheetData>
  <x:mergeCells>
    <x:mergeCell ref="A1:L3"/>
    <x:mergeCell ref="A4:L4"/>
    <x:mergeCell ref="A5:F5"/>
    <x:mergeCell ref="G5:L5"/>
    <x:mergeCell ref="A6:L6"/>
    <x:mergeCell ref="A7:L7"/>
  </x:mergeCells>
  <x:conditionalFormatting sqref="A10:L109">
    <x:cfRule type="expression" dxfId="10" priority="1">
      <x:formula>AND($A10&lt;&gt;"",OR($K10&gt;0,$L10&lt;&gt;"OK"))</x:formula>
    </x:cfRule>
  </x:conditionalFormatting>
  <x:dataValidations count="5">
    <x:dataValidation type="list" errorStyle="stop" allowBlank="1" showErrorMessage="1" errorTitle="Choose a listed value" error="Use the drop-down list or leave the entry blank." sqref="H10:H109">
      <x:formula1>"Open,In progress,Blocked,Complete,Cancelled,Transferred"</x:formula1>
    </x:dataValidation>
    <x:dataValidation type="date" errorStyle="stop" operator="between" allowBlank="1" showErrorMessage="1" errorTitle="Enter a real date" error="Enter a date such as 12 Mar 2027, or leave this field blank." sqref="E10:E109">
      <x:formula1>1</x:formula1>
      <x:formula2>146097</x:formula2>
    </x:dataValidation>
    <x:dataValidation type="date" errorStyle="stop" operator="between" allowBlank="1" showErrorMessage="1" errorTitle="Enter a real date" error="Enter a date such as 12 Mar 2027, or leave this field blank." sqref="F10:F109">
      <x:formula1>1</x:formula1>
      <x:formula2>146097</x:formula2>
    </x:dataValidation>
    <x:dataValidation type="date" errorStyle="stop" operator="between" allowBlank="1" showErrorMessage="1" errorTitle="Enter a real date" error="Enter a date such as 12 Mar 2027, or leave this field blank." sqref="G10:G109">
      <x:formula1>1</x:formula1>
      <x:formula2>146097</x:formula2>
    </x:dataValidation>
    <x:dataValidation type="date" errorStyle="stop" operator="between" allowBlank="1" showErrorMessage="1" errorTitle="Enter a real date" error="Enter a date such as 12 Mar 2027, or leave this field blank." sqref="I10:I109">
      <x:formula1>1</x:formula1>
      <x:formula2>146097</x:formula2>
    </x:dataValidation>
  </x:dataValidations>
  <x:pageMargins left="0.7" right="0.7" top="0.75" bottom="0.75" header="0.3" footer="0.3"/>
  <x:tableParts count="1">
    <x:tablePart xmlns:r="http://schemas.openxmlformats.org/officeDocument/2006/relationships" r:id="R8693093e5d3a4249"/>
  </x:tableParts>
</x:worksheet>
</file>

<file path=xl/worksheets/sheet51.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s>
  <x:sheetData>
    <x:row r="1" ht="21" customHeight="1">
      <x:c r="A1" s="21" t="str">
        <x:v>C7 | Project decision log</x:v>
      </x:c>
      <x:c r="B1" s="21"/>
      <x:c r="C1" s="21"/>
      <x:c r="D1" s="21"/>
      <x:c r="E1" s="21"/>
      <x:c r="F1" s="21"/>
      <x:c r="G1" s="21"/>
      <x:c r="H1" s="21"/>
      <x:c r="I1" s="21"/>
      <x:c r="J1" s="21"/>
    </x:row>
    <x:row r="2" ht="21" customHeight="1">
      <x:c r="A2" s="21"/>
      <x:c r="B2" s="21"/>
      <x:c r="C2" s="21"/>
      <x:c r="D2" s="21"/>
      <x:c r="E2" s="21"/>
      <x:c r="F2" s="21"/>
      <x:c r="G2" s="21"/>
      <x:c r="H2" s="21"/>
      <x:c r="I2" s="21"/>
      <x:c r="J2" s="21"/>
    </x:row>
    <x:row r="3" ht="21" customHeight="1">
      <x:c r="A3" s="21"/>
      <x:c r="B3" s="21"/>
      <x:c r="C3" s="21"/>
      <x:c r="D3" s="21"/>
      <x:c r="E3" s="21"/>
      <x:c r="F3" s="21"/>
      <x:c r="G3" s="21"/>
      <x:c r="H3" s="21"/>
      <x:c r="I3" s="21"/>
      <x:c r="J3" s="21"/>
    </x:row>
    <x:row r="4" ht="30" customHeight="1">
      <x:c r="A4" s="28" t="str">
        <x:v>Preserve the reasoning, authority and consequences of material project decisions.</x:v>
      </x:c>
      <x:c r="B4" s="28"/>
      <x:c r="C4" s="28"/>
      <x:c r="D4" s="28"/>
      <x:c r="E4" s="28"/>
      <x:c r="F4" s="28"/>
      <x:c r="G4" s="28"/>
      <x:c r="H4" s="28"/>
      <x:c r="I4" s="28"/>
      <x:c r="J4" s="28"/>
    </x:row>
    <x:row r="5" ht="21" customHeight="1">
      <x:c r="A5" s="35" t="str">
        <x:v>03 | PROJECT IMPLEMENTATION</x:v>
      </x:c>
      <x:c r="B5" s="35"/>
      <x:c r="C5" s="35"/>
      <x:c r="D5" s="35"/>
      <x:c r="E5" s="35"/>
      <x:c r="F5" s="41" t="str">
        <x:f>IFERROR(HYPERLINK("#'04 Tool Index'!A1","OPEN TOOL INDEX"),"OPEN TOOL INDEX")</x:f>
        <x:v>OPEN TOOL INDEX</x:v>
      </x:c>
      <x:c r="G5" s="41"/>
      <x:c r="H5" s="41"/>
      <x:c r="I5" s="41"/>
      <x:c r="J5" s="41"/>
    </x:row>
    <x:row r="6" ht="30" customHeight="1">
      <x:c r="A6" s="46" t="str">
        <x:v>BLUE text / pale-blue cells: enter your evidence. BLACK text / pale-teal cells: calculated. Blank is not zero or approval.</x:v>
      </x:c>
      <x:c r="B6" s="46"/>
      <x:c r="C6" s="46"/>
      <x:c r="D6" s="46"/>
      <x:c r="E6" s="46"/>
      <x:c r="F6" s="46"/>
      <x:c r="G6" s="46"/>
      <x:c r="H6" s="46"/>
      <x:c r="I6" s="46"/>
      <x:c r="J6" s="46"/>
    </x:row>
    <x:row r="7" ht="26" customHeight="1">
      <x:c r="A7" s="52" t="str">
        <x:v>HR Delivery development</x:v>
      </x:c>
      <x:c r="B7" s="52"/>
      <x:c r="C7" s="52"/>
      <x:c r="D7" s="52"/>
      <x:c r="E7" s="52"/>
      <x:c r="F7" s="52"/>
      <x:c r="G7" s="52"/>
      <x:c r="H7" s="52"/>
      <x:c r="I7" s="52"/>
      <x:c r="J7" s="52"/>
    </x:row>
    <x:row r="8" ht="21" customHeight="1">
      <x:c r="A8" s="15"/>
      <x:c r="B8" s="15"/>
      <x:c r="C8" s="15"/>
      <x:c r="D8" s="15"/>
      <x:c r="E8" s="15"/>
      <x:c r="F8" s="15"/>
      <x:c r="G8" s="15"/>
      <x:c r="H8" s="15"/>
      <x:c r="I8" s="15"/>
      <x:c r="J8" s="15"/>
    </x:row>
    <x:row r="9" ht="40" customHeight="1">
      <x:c r="A9" s="76" t="str">
        <x:v>Decision ID</x:v>
      </x:c>
      <x:c r="B9" s="76" t="str">
        <x:v>Decision question</x:v>
      </x:c>
      <x:c r="C9" s="76" t="str">
        <x:v>Options / evidence</x:v>
      </x:c>
      <x:c r="D9" s="76" t="str">
        <x:v>Outcome</x:v>
      </x:c>
      <x:c r="E9" s="76" t="str">
        <x:v>Decision maker</x:v>
      </x:c>
      <x:c r="F9" s="76" t="str">
        <x:v>Decision date</x:v>
      </x:c>
      <x:c r="G9" s="76" t="str">
        <x:v>Authority / evidence</x:v>
      </x:c>
      <x:c r="H9" s="76" t="str">
        <x:v>Conditions</x:v>
      </x:c>
      <x:c r="I9" s="76" t="str">
        <x:v>Action owner</x:v>
      </x:c>
      <x:c r="J9" s="76" t="str">
        <x:v>Review trigger</x:v>
      </x:c>
    </x:row>
    <x:row r="10" ht="42" customHeight="1">
      <x:c r="A10" s="81"/>
      <x:c r="B10" s="81"/>
      <x:c r="C10" s="81"/>
      <x:c r="D10" s="81"/>
      <x:c r="E10" s="81"/>
      <x:c r="F10" s="144"/>
      <x:c r="G10" s="81"/>
      <x:c r="H10" s="81"/>
      <x:c r="I10" s="81"/>
      <x:c r="J10" s="81"/>
    </x:row>
    <x:row r="11" ht="42" customHeight="1">
      <x:c r="A11" s="81"/>
      <x:c r="B11" s="81"/>
      <x:c r="C11" s="81"/>
      <x:c r="D11" s="81"/>
      <x:c r="E11" s="81"/>
      <x:c r="F11" s="144"/>
      <x:c r="G11" s="81"/>
      <x:c r="H11" s="81"/>
      <x:c r="I11" s="81"/>
      <x:c r="J11" s="81"/>
    </x:row>
    <x:row r="12" ht="42" customHeight="1">
      <x:c r="A12" s="81"/>
      <x:c r="B12" s="81"/>
      <x:c r="C12" s="81"/>
      <x:c r="D12" s="81"/>
      <x:c r="E12" s="81"/>
      <x:c r="F12" s="144"/>
      <x:c r="G12" s="81"/>
      <x:c r="H12" s="81"/>
      <x:c r="I12" s="81"/>
      <x:c r="J12" s="81"/>
    </x:row>
    <x:row r="13" ht="42" customHeight="1">
      <x:c r="A13" s="81"/>
      <x:c r="B13" s="81"/>
      <x:c r="C13" s="81"/>
      <x:c r="D13" s="81"/>
      <x:c r="E13" s="81"/>
      <x:c r="F13" s="144"/>
      <x:c r="G13" s="81"/>
      <x:c r="H13" s="81"/>
      <x:c r="I13" s="81"/>
      <x:c r="J13" s="81"/>
    </x:row>
    <x:row r="14" ht="42" customHeight="1">
      <x:c r="A14" s="81"/>
      <x:c r="B14" s="81"/>
      <x:c r="C14" s="81"/>
      <x:c r="D14" s="81"/>
      <x:c r="E14" s="81"/>
      <x:c r="F14" s="144"/>
      <x:c r="G14" s="81"/>
      <x:c r="H14" s="81"/>
      <x:c r="I14" s="81"/>
      <x:c r="J14" s="81"/>
    </x:row>
    <x:row r="15" ht="42" customHeight="1">
      <x:c r="A15" s="81"/>
      <x:c r="B15" s="81"/>
      <x:c r="C15" s="81"/>
      <x:c r="D15" s="81"/>
      <x:c r="E15" s="81"/>
      <x:c r="F15" s="144"/>
      <x:c r="G15" s="81"/>
      <x:c r="H15" s="81"/>
      <x:c r="I15" s="81"/>
      <x:c r="J15" s="81"/>
    </x:row>
    <x:row r="16" ht="42" customHeight="1">
      <x:c r="A16" s="81"/>
      <x:c r="B16" s="81"/>
      <x:c r="C16" s="81"/>
      <x:c r="D16" s="81"/>
      <x:c r="E16" s="81"/>
      <x:c r="F16" s="144"/>
      <x:c r="G16" s="81"/>
      <x:c r="H16" s="81"/>
      <x:c r="I16" s="81"/>
      <x:c r="J16" s="81"/>
    </x:row>
    <x:row r="17" ht="42" customHeight="1">
      <x:c r="A17" s="81"/>
      <x:c r="B17" s="81"/>
      <x:c r="C17" s="81"/>
      <x:c r="D17" s="81"/>
      <x:c r="E17" s="81"/>
      <x:c r="F17" s="144"/>
      <x:c r="G17" s="81"/>
      <x:c r="H17" s="81"/>
      <x:c r="I17" s="81"/>
      <x:c r="J17" s="81"/>
    </x:row>
    <x:row r="18" ht="42" customHeight="1">
      <x:c r="A18" s="81"/>
      <x:c r="B18" s="81"/>
      <x:c r="C18" s="81"/>
      <x:c r="D18" s="81"/>
      <x:c r="E18" s="81"/>
      <x:c r="F18" s="144"/>
      <x:c r="G18" s="81"/>
      <x:c r="H18" s="81"/>
      <x:c r="I18" s="81"/>
      <x:c r="J18" s="81"/>
    </x:row>
    <x:row r="19" ht="42" customHeight="1">
      <x:c r="A19" s="81"/>
      <x:c r="B19" s="81"/>
      <x:c r="C19" s="81"/>
      <x:c r="D19" s="81"/>
      <x:c r="E19" s="81"/>
      <x:c r="F19" s="144"/>
      <x:c r="G19" s="81"/>
      <x:c r="H19" s="81"/>
      <x:c r="I19" s="81"/>
      <x:c r="J19" s="81"/>
    </x:row>
    <x:row r="20" ht="42" customHeight="1">
      <x:c r="A20" s="81"/>
      <x:c r="B20" s="81"/>
      <x:c r="C20" s="81"/>
      <x:c r="D20" s="81"/>
      <x:c r="E20" s="81"/>
      <x:c r="F20" s="144"/>
      <x:c r="G20" s="81"/>
      <x:c r="H20" s="81"/>
      <x:c r="I20" s="81"/>
      <x:c r="J20" s="81"/>
    </x:row>
    <x:row r="21" ht="42" customHeight="1">
      <x:c r="A21" s="81"/>
      <x:c r="B21" s="81"/>
      <x:c r="C21" s="81"/>
      <x:c r="D21" s="81"/>
      <x:c r="E21" s="81"/>
      <x:c r="F21" s="144"/>
      <x:c r="G21" s="81"/>
      <x:c r="H21" s="81"/>
      <x:c r="I21" s="81"/>
      <x:c r="J21" s="81"/>
    </x:row>
    <x:row r="22" ht="42" customHeight="1">
      <x:c r="A22" s="81"/>
      <x:c r="B22" s="81"/>
      <x:c r="C22" s="81"/>
      <x:c r="D22" s="81"/>
      <x:c r="E22" s="81"/>
      <x:c r="F22" s="144"/>
      <x:c r="G22" s="81"/>
      <x:c r="H22" s="81"/>
      <x:c r="I22" s="81"/>
      <x:c r="J22" s="81"/>
    </x:row>
    <x:row r="23" ht="42" customHeight="1">
      <x:c r="A23" s="81"/>
      <x:c r="B23" s="81"/>
      <x:c r="C23" s="81"/>
      <x:c r="D23" s="81"/>
      <x:c r="E23" s="81"/>
      <x:c r="F23" s="144"/>
      <x:c r="G23" s="81"/>
      <x:c r="H23" s="81"/>
      <x:c r="I23" s="81"/>
      <x:c r="J23" s="81"/>
    </x:row>
    <x:row r="24" ht="42" customHeight="1">
      <x:c r="A24" s="81"/>
      <x:c r="B24" s="81"/>
      <x:c r="C24" s="81"/>
      <x:c r="D24" s="81"/>
      <x:c r="E24" s="81"/>
      <x:c r="F24" s="144"/>
      <x:c r="G24" s="81"/>
      <x:c r="H24" s="81"/>
      <x:c r="I24" s="81"/>
      <x:c r="J24" s="81"/>
    </x:row>
    <x:row r="25" ht="42" customHeight="1">
      <x:c r="A25" s="81"/>
      <x:c r="B25" s="81"/>
      <x:c r="C25" s="81"/>
      <x:c r="D25" s="81"/>
      <x:c r="E25" s="81"/>
      <x:c r="F25" s="144"/>
      <x:c r="G25" s="81"/>
      <x:c r="H25" s="81"/>
      <x:c r="I25" s="81"/>
      <x:c r="J25" s="81"/>
    </x:row>
    <x:row r="26" ht="42" customHeight="1">
      <x:c r="A26" s="81"/>
      <x:c r="B26" s="81"/>
      <x:c r="C26" s="81"/>
      <x:c r="D26" s="81"/>
      <x:c r="E26" s="81"/>
      <x:c r="F26" s="144"/>
      <x:c r="G26" s="81"/>
      <x:c r="H26" s="81"/>
      <x:c r="I26" s="81"/>
      <x:c r="J26" s="81"/>
    </x:row>
    <x:row r="27" ht="42" customHeight="1">
      <x:c r="A27" s="81"/>
      <x:c r="B27" s="81"/>
      <x:c r="C27" s="81"/>
      <x:c r="D27" s="81"/>
      <x:c r="E27" s="81"/>
      <x:c r="F27" s="144"/>
      <x:c r="G27" s="81"/>
      <x:c r="H27" s="81"/>
      <x:c r="I27" s="81"/>
      <x:c r="J27" s="81"/>
    </x:row>
    <x:row r="28" ht="42" customHeight="1">
      <x:c r="A28" s="81"/>
      <x:c r="B28" s="81"/>
      <x:c r="C28" s="81"/>
      <x:c r="D28" s="81"/>
      <x:c r="E28" s="81"/>
      <x:c r="F28" s="144"/>
      <x:c r="G28" s="81"/>
      <x:c r="H28" s="81"/>
      <x:c r="I28" s="81"/>
      <x:c r="J28" s="81"/>
    </x:row>
    <x:row r="29" ht="42" customHeight="1">
      <x:c r="A29" s="81"/>
      <x:c r="B29" s="81"/>
      <x:c r="C29" s="81"/>
      <x:c r="D29" s="81"/>
      <x:c r="E29" s="81"/>
      <x:c r="F29" s="144"/>
      <x:c r="G29" s="81"/>
      <x:c r="H29" s="81"/>
      <x:c r="I29" s="81"/>
      <x:c r="J29" s="81"/>
    </x:row>
    <x:row r="30" ht="42" customHeight="1">
      <x:c r="A30" s="81"/>
      <x:c r="B30" s="81"/>
      <x:c r="C30" s="81"/>
      <x:c r="D30" s="81"/>
      <x:c r="E30" s="81"/>
      <x:c r="F30" s="144"/>
      <x:c r="G30" s="81"/>
      <x:c r="H30" s="81"/>
      <x:c r="I30" s="81"/>
      <x:c r="J30" s="81"/>
    </x:row>
    <x:row r="31" ht="42" customHeight="1">
      <x:c r="A31" s="81"/>
      <x:c r="B31" s="81"/>
      <x:c r="C31" s="81"/>
      <x:c r="D31" s="81"/>
      <x:c r="E31" s="81"/>
      <x:c r="F31" s="144"/>
      <x:c r="G31" s="81"/>
      <x:c r="H31" s="81"/>
      <x:c r="I31" s="81"/>
      <x:c r="J31" s="81"/>
    </x:row>
    <x:row r="32" ht="42" customHeight="1">
      <x:c r="A32" s="81"/>
      <x:c r="B32" s="81"/>
      <x:c r="C32" s="81"/>
      <x:c r="D32" s="81"/>
      <x:c r="E32" s="81"/>
      <x:c r="F32" s="144"/>
      <x:c r="G32" s="81"/>
      <x:c r="H32" s="81"/>
      <x:c r="I32" s="81"/>
      <x:c r="J32" s="81"/>
    </x:row>
    <x:row r="33" ht="42" customHeight="1">
      <x:c r="A33" s="81"/>
      <x:c r="B33" s="81"/>
      <x:c r="C33" s="81"/>
      <x:c r="D33" s="81"/>
      <x:c r="E33" s="81"/>
      <x:c r="F33" s="144"/>
      <x:c r="G33" s="81"/>
      <x:c r="H33" s="81"/>
      <x:c r="I33" s="81"/>
      <x:c r="J33" s="81"/>
    </x:row>
    <x:row r="34" ht="42" customHeight="1">
      <x:c r="A34" s="81"/>
      <x:c r="B34" s="81"/>
      <x:c r="C34" s="81"/>
      <x:c r="D34" s="81"/>
      <x:c r="E34" s="81"/>
      <x:c r="F34" s="144"/>
      <x:c r="G34" s="81"/>
      <x:c r="H34" s="81"/>
      <x:c r="I34" s="81"/>
      <x:c r="J34" s="81"/>
    </x:row>
    <x:row r="35" ht="42" customHeight="1">
      <x:c r="A35" s="81"/>
      <x:c r="B35" s="81"/>
      <x:c r="C35" s="81"/>
      <x:c r="D35" s="81"/>
      <x:c r="E35" s="81"/>
      <x:c r="F35" s="144"/>
      <x:c r="G35" s="81"/>
      <x:c r="H35" s="81"/>
      <x:c r="I35" s="81"/>
      <x:c r="J35" s="81"/>
    </x:row>
    <x:row r="36" ht="42" customHeight="1">
      <x:c r="A36" s="81"/>
      <x:c r="B36" s="81"/>
      <x:c r="C36" s="81"/>
      <x:c r="D36" s="81"/>
      <x:c r="E36" s="81"/>
      <x:c r="F36" s="144"/>
      <x:c r="G36" s="81"/>
      <x:c r="H36" s="81"/>
      <x:c r="I36" s="81"/>
      <x:c r="J36" s="81"/>
    </x:row>
    <x:row r="37" ht="42" customHeight="1">
      <x:c r="A37" s="81"/>
      <x:c r="B37" s="81"/>
      <x:c r="C37" s="81"/>
      <x:c r="D37" s="81"/>
      <x:c r="E37" s="81"/>
      <x:c r="F37" s="144"/>
      <x:c r="G37" s="81"/>
      <x:c r="H37" s="81"/>
      <x:c r="I37" s="81"/>
      <x:c r="J37" s="81"/>
    </x:row>
    <x:row r="38" ht="42" customHeight="1">
      <x:c r="A38" s="81"/>
      <x:c r="B38" s="81"/>
      <x:c r="C38" s="81"/>
      <x:c r="D38" s="81"/>
      <x:c r="E38" s="81"/>
      <x:c r="F38" s="144"/>
      <x:c r="G38" s="81"/>
      <x:c r="H38" s="81"/>
      <x:c r="I38" s="81"/>
      <x:c r="J38" s="81"/>
    </x:row>
    <x:row r="39" ht="42" customHeight="1">
      <x:c r="A39" s="81"/>
      <x:c r="B39" s="81"/>
      <x:c r="C39" s="81"/>
      <x:c r="D39" s="81"/>
      <x:c r="E39" s="81"/>
      <x:c r="F39" s="144"/>
      <x:c r="G39" s="81"/>
      <x:c r="H39" s="81"/>
      <x:c r="I39" s="81"/>
      <x:c r="J39" s="81"/>
    </x:row>
    <x:row r="40" ht="42" customHeight="1">
      <x:c r="A40" s="81"/>
      <x:c r="B40" s="81"/>
      <x:c r="C40" s="81"/>
      <x:c r="D40" s="81"/>
      <x:c r="E40" s="81"/>
      <x:c r="F40" s="144"/>
      <x:c r="G40" s="81"/>
      <x:c r="H40" s="81"/>
      <x:c r="I40" s="81"/>
      <x:c r="J40" s="81"/>
    </x:row>
    <x:row r="41" ht="42" customHeight="1">
      <x:c r="A41" s="81"/>
      <x:c r="B41" s="81"/>
      <x:c r="C41" s="81"/>
      <x:c r="D41" s="81"/>
      <x:c r="E41" s="81"/>
      <x:c r="F41" s="144"/>
      <x:c r="G41" s="81"/>
      <x:c r="H41" s="81"/>
      <x:c r="I41" s="81"/>
      <x:c r="J41" s="81"/>
    </x:row>
    <x:row r="42" ht="42" customHeight="1">
      <x:c r="A42" s="81"/>
      <x:c r="B42" s="81"/>
      <x:c r="C42" s="81"/>
      <x:c r="D42" s="81"/>
      <x:c r="E42" s="81"/>
      <x:c r="F42" s="144"/>
      <x:c r="G42" s="81"/>
      <x:c r="H42" s="81"/>
      <x:c r="I42" s="81"/>
      <x:c r="J42" s="81"/>
    </x:row>
    <x:row r="43" ht="42" customHeight="1">
      <x:c r="A43" s="81"/>
      <x:c r="B43" s="81"/>
      <x:c r="C43" s="81"/>
      <x:c r="D43" s="81"/>
      <x:c r="E43" s="81"/>
      <x:c r="F43" s="144"/>
      <x:c r="G43" s="81"/>
      <x:c r="H43" s="81"/>
      <x:c r="I43" s="81"/>
      <x:c r="J43" s="81"/>
    </x:row>
    <x:row r="44" ht="42" customHeight="1">
      <x:c r="A44" s="81"/>
      <x:c r="B44" s="81"/>
      <x:c r="C44" s="81"/>
      <x:c r="D44" s="81"/>
      <x:c r="E44" s="81"/>
      <x:c r="F44" s="144"/>
      <x:c r="G44" s="81"/>
      <x:c r="H44" s="81"/>
      <x:c r="I44" s="81"/>
      <x:c r="J44" s="81"/>
    </x:row>
    <x:row r="45" ht="42" customHeight="1">
      <x:c r="A45" s="81"/>
      <x:c r="B45" s="81"/>
      <x:c r="C45" s="81"/>
      <x:c r="D45" s="81"/>
      <x:c r="E45" s="81"/>
      <x:c r="F45" s="144"/>
      <x:c r="G45" s="81"/>
      <x:c r="H45" s="81"/>
      <x:c r="I45" s="81"/>
      <x:c r="J45" s="81"/>
    </x:row>
    <x:row r="46" ht="42" customHeight="1">
      <x:c r="A46" s="81"/>
      <x:c r="B46" s="81"/>
      <x:c r="C46" s="81"/>
      <x:c r="D46" s="81"/>
      <x:c r="E46" s="81"/>
      <x:c r="F46" s="144"/>
      <x:c r="G46" s="81"/>
      <x:c r="H46" s="81"/>
      <x:c r="I46" s="81"/>
      <x:c r="J46" s="81"/>
    </x:row>
    <x:row r="47" ht="42" customHeight="1">
      <x:c r="A47" s="81"/>
      <x:c r="B47" s="81"/>
      <x:c r="C47" s="81"/>
      <x:c r="D47" s="81"/>
      <x:c r="E47" s="81"/>
      <x:c r="F47" s="144"/>
      <x:c r="G47" s="81"/>
      <x:c r="H47" s="81"/>
      <x:c r="I47" s="81"/>
      <x:c r="J47" s="81"/>
    </x:row>
    <x:row r="48" ht="42" customHeight="1">
      <x:c r="A48" s="81"/>
      <x:c r="B48" s="81"/>
      <x:c r="C48" s="81"/>
      <x:c r="D48" s="81"/>
      <x:c r="E48" s="81"/>
      <x:c r="F48" s="144"/>
      <x:c r="G48" s="81"/>
      <x:c r="H48" s="81"/>
      <x:c r="I48" s="81"/>
      <x:c r="J48" s="81"/>
    </x:row>
    <x:row r="49" ht="42" customHeight="1">
      <x:c r="A49" s="81"/>
      <x:c r="B49" s="81"/>
      <x:c r="C49" s="81"/>
      <x:c r="D49" s="81"/>
      <x:c r="E49" s="81"/>
      <x:c r="F49" s="144"/>
      <x:c r="G49" s="81"/>
      <x:c r="H49" s="81"/>
      <x:c r="I49" s="81"/>
      <x:c r="J49" s="81"/>
    </x:row>
    <x:row r="50" ht="42" customHeight="1">
      <x:c r="A50" s="81"/>
      <x:c r="B50" s="81"/>
      <x:c r="C50" s="81"/>
      <x:c r="D50" s="81"/>
      <x:c r="E50" s="81"/>
      <x:c r="F50" s="144"/>
      <x:c r="G50" s="81"/>
      <x:c r="H50" s="81"/>
      <x:c r="I50" s="81"/>
      <x:c r="J50" s="81"/>
    </x:row>
    <x:row r="51" ht="42" customHeight="1">
      <x:c r="A51" s="81"/>
      <x:c r="B51" s="81"/>
      <x:c r="C51" s="81"/>
      <x:c r="D51" s="81"/>
      <x:c r="E51" s="81"/>
      <x:c r="F51" s="144"/>
      <x:c r="G51" s="81"/>
      <x:c r="H51" s="81"/>
      <x:c r="I51" s="81"/>
      <x:c r="J51" s="81"/>
    </x:row>
    <x:row r="52" ht="42" customHeight="1">
      <x:c r="A52" s="81"/>
      <x:c r="B52" s="81"/>
      <x:c r="C52" s="81"/>
      <x:c r="D52" s="81"/>
      <x:c r="E52" s="81"/>
      <x:c r="F52" s="144"/>
      <x:c r="G52" s="81"/>
      <x:c r="H52" s="81"/>
      <x:c r="I52" s="81"/>
      <x:c r="J52" s="81"/>
    </x:row>
    <x:row r="53" ht="42" customHeight="1">
      <x:c r="A53" s="81"/>
      <x:c r="B53" s="81"/>
      <x:c r="C53" s="81"/>
      <x:c r="D53" s="81"/>
      <x:c r="E53" s="81"/>
      <x:c r="F53" s="144"/>
      <x:c r="G53" s="81"/>
      <x:c r="H53" s="81"/>
      <x:c r="I53" s="81"/>
      <x:c r="J53" s="81"/>
    </x:row>
    <x:row r="54" ht="42" customHeight="1">
      <x:c r="A54" s="81"/>
      <x:c r="B54" s="81"/>
      <x:c r="C54" s="81"/>
      <x:c r="D54" s="81"/>
      <x:c r="E54" s="81"/>
      <x:c r="F54" s="144"/>
      <x:c r="G54" s="81"/>
      <x:c r="H54" s="81"/>
      <x:c r="I54" s="81"/>
      <x:c r="J54" s="81"/>
    </x:row>
    <x:row r="55" ht="42" customHeight="1">
      <x:c r="A55" s="81"/>
      <x:c r="B55" s="81"/>
      <x:c r="C55" s="81"/>
      <x:c r="D55" s="81"/>
      <x:c r="E55" s="81"/>
      <x:c r="F55" s="144"/>
      <x:c r="G55" s="81"/>
      <x:c r="H55" s="81"/>
      <x:c r="I55" s="81"/>
      <x:c r="J55" s="81"/>
    </x:row>
    <x:row r="56" ht="42" customHeight="1">
      <x:c r="A56" s="81"/>
      <x:c r="B56" s="81"/>
      <x:c r="C56" s="81"/>
      <x:c r="D56" s="81"/>
      <x:c r="E56" s="81"/>
      <x:c r="F56" s="144"/>
      <x:c r="G56" s="81"/>
      <x:c r="H56" s="81"/>
      <x:c r="I56" s="81"/>
      <x:c r="J56" s="81"/>
    </x:row>
    <x:row r="57" ht="42" customHeight="1">
      <x:c r="A57" s="81"/>
      <x:c r="B57" s="81"/>
      <x:c r="C57" s="81"/>
      <x:c r="D57" s="81"/>
      <x:c r="E57" s="81"/>
      <x:c r="F57" s="144"/>
      <x:c r="G57" s="81"/>
      <x:c r="H57" s="81"/>
      <x:c r="I57" s="81"/>
      <x:c r="J57" s="81"/>
    </x:row>
    <x:row r="58" ht="42" customHeight="1">
      <x:c r="A58" s="81"/>
      <x:c r="B58" s="81"/>
      <x:c r="C58" s="81"/>
      <x:c r="D58" s="81"/>
      <x:c r="E58" s="81"/>
      <x:c r="F58" s="144"/>
      <x:c r="G58" s="81"/>
      <x:c r="H58" s="81"/>
      <x:c r="I58" s="81"/>
      <x:c r="J58" s="81"/>
    </x:row>
    <x:row r="59" ht="42" customHeight="1">
      <x:c r="A59" s="81"/>
      <x:c r="B59" s="81"/>
      <x:c r="C59" s="81"/>
      <x:c r="D59" s="81"/>
      <x:c r="E59" s="81"/>
      <x:c r="F59" s="144"/>
      <x:c r="G59" s="81"/>
      <x:c r="H59" s="81"/>
      <x:c r="I59" s="81"/>
      <x:c r="J59" s="81"/>
    </x:row>
    <x:row r="60" ht="42" customHeight="1">
      <x:c r="A60" s="81"/>
      <x:c r="B60" s="81"/>
      <x:c r="C60" s="81"/>
      <x:c r="D60" s="81"/>
      <x:c r="E60" s="81"/>
      <x:c r="F60" s="144"/>
      <x:c r="G60" s="81"/>
      <x:c r="H60" s="81"/>
      <x:c r="I60" s="81"/>
      <x:c r="J60" s="81"/>
    </x:row>
    <x:row r="61" ht="42" customHeight="1">
      <x:c r="A61" s="81"/>
      <x:c r="B61" s="81"/>
      <x:c r="C61" s="81"/>
      <x:c r="D61" s="81"/>
      <x:c r="E61" s="81"/>
      <x:c r="F61" s="144"/>
      <x:c r="G61" s="81"/>
      <x:c r="H61" s="81"/>
      <x:c r="I61" s="81"/>
      <x:c r="J61" s="81"/>
    </x:row>
    <x:row r="62" ht="42" customHeight="1">
      <x:c r="A62" s="81"/>
      <x:c r="B62" s="81"/>
      <x:c r="C62" s="81"/>
      <x:c r="D62" s="81"/>
      <x:c r="E62" s="81"/>
      <x:c r="F62" s="144"/>
      <x:c r="G62" s="81"/>
      <x:c r="H62" s="81"/>
      <x:c r="I62" s="81"/>
      <x:c r="J62" s="81"/>
    </x:row>
    <x:row r="63" ht="42" customHeight="1">
      <x:c r="A63" s="81"/>
      <x:c r="B63" s="81"/>
      <x:c r="C63" s="81"/>
      <x:c r="D63" s="81"/>
      <x:c r="E63" s="81"/>
      <x:c r="F63" s="144"/>
      <x:c r="G63" s="81"/>
      <x:c r="H63" s="81"/>
      <x:c r="I63" s="81"/>
      <x:c r="J63" s="81"/>
    </x:row>
    <x:row r="64" ht="42" customHeight="1">
      <x:c r="A64" s="81"/>
      <x:c r="B64" s="81"/>
      <x:c r="C64" s="81"/>
      <x:c r="D64" s="81"/>
      <x:c r="E64" s="81"/>
      <x:c r="F64" s="144"/>
      <x:c r="G64" s="81"/>
      <x:c r="H64" s="81"/>
      <x:c r="I64" s="81"/>
      <x:c r="J64" s="81"/>
    </x:row>
    <x:row r="65" ht="42" customHeight="1">
      <x:c r="A65" s="81"/>
      <x:c r="B65" s="81"/>
      <x:c r="C65" s="81"/>
      <x:c r="D65" s="81"/>
      <x:c r="E65" s="81"/>
      <x:c r="F65" s="144"/>
      <x:c r="G65" s="81"/>
      <x:c r="H65" s="81"/>
      <x:c r="I65" s="81"/>
      <x:c r="J65" s="81"/>
    </x:row>
    <x:row r="66" ht="42" customHeight="1">
      <x:c r="A66" s="81"/>
      <x:c r="B66" s="81"/>
      <x:c r="C66" s="81"/>
      <x:c r="D66" s="81"/>
      <x:c r="E66" s="81"/>
      <x:c r="F66" s="144"/>
      <x:c r="G66" s="81"/>
      <x:c r="H66" s="81"/>
      <x:c r="I66" s="81"/>
      <x:c r="J66" s="81"/>
    </x:row>
    <x:row r="67" ht="42" customHeight="1">
      <x:c r="A67" s="81"/>
      <x:c r="B67" s="81"/>
      <x:c r="C67" s="81"/>
      <x:c r="D67" s="81"/>
      <x:c r="E67" s="81"/>
      <x:c r="F67" s="144"/>
      <x:c r="G67" s="81"/>
      <x:c r="H67" s="81"/>
      <x:c r="I67" s="81"/>
      <x:c r="J67" s="81"/>
    </x:row>
    <x:row r="68" ht="42" customHeight="1">
      <x:c r="A68" s="81"/>
      <x:c r="B68" s="81"/>
      <x:c r="C68" s="81"/>
      <x:c r="D68" s="81"/>
      <x:c r="E68" s="81"/>
      <x:c r="F68" s="144"/>
      <x:c r="G68" s="81"/>
      <x:c r="H68" s="81"/>
      <x:c r="I68" s="81"/>
      <x:c r="J68" s="81"/>
    </x:row>
    <x:row r="69" ht="42" customHeight="1">
      <x:c r="A69" s="81"/>
      <x:c r="B69" s="81"/>
      <x:c r="C69" s="81"/>
      <x:c r="D69" s="81"/>
      <x:c r="E69" s="81"/>
      <x:c r="F69" s="144"/>
      <x:c r="G69" s="81"/>
      <x:c r="H69" s="81"/>
      <x:c r="I69" s="81"/>
      <x:c r="J69" s="81"/>
    </x:row>
    <x:row r="70" ht="42" customHeight="1">
      <x:c r="A70" s="81"/>
      <x:c r="B70" s="81"/>
      <x:c r="C70" s="81"/>
      <x:c r="D70" s="81"/>
      <x:c r="E70" s="81"/>
      <x:c r="F70" s="144"/>
      <x:c r="G70" s="81"/>
      <x:c r="H70" s="81"/>
      <x:c r="I70" s="81"/>
      <x:c r="J70" s="81"/>
    </x:row>
    <x:row r="71" ht="42" customHeight="1">
      <x:c r="A71" s="81"/>
      <x:c r="B71" s="81"/>
      <x:c r="C71" s="81"/>
      <x:c r="D71" s="81"/>
      <x:c r="E71" s="81"/>
      <x:c r="F71" s="144"/>
      <x:c r="G71" s="81"/>
      <x:c r="H71" s="81"/>
      <x:c r="I71" s="81"/>
      <x:c r="J71" s="81"/>
    </x:row>
    <x:row r="72" ht="42" customHeight="1">
      <x:c r="A72" s="81"/>
      <x:c r="B72" s="81"/>
      <x:c r="C72" s="81"/>
      <x:c r="D72" s="81"/>
      <x:c r="E72" s="81"/>
      <x:c r="F72" s="144"/>
      <x:c r="G72" s="81"/>
      <x:c r="H72" s="81"/>
      <x:c r="I72" s="81"/>
      <x:c r="J72" s="81"/>
    </x:row>
    <x:row r="73" ht="42" customHeight="1">
      <x:c r="A73" s="81"/>
      <x:c r="B73" s="81"/>
      <x:c r="C73" s="81"/>
      <x:c r="D73" s="81"/>
      <x:c r="E73" s="81"/>
      <x:c r="F73" s="144"/>
      <x:c r="G73" s="81"/>
      <x:c r="H73" s="81"/>
      <x:c r="I73" s="81"/>
      <x:c r="J73" s="81"/>
    </x:row>
    <x:row r="74" ht="42" customHeight="1">
      <x:c r="A74" s="81"/>
      <x:c r="B74" s="81"/>
      <x:c r="C74" s="81"/>
      <x:c r="D74" s="81"/>
      <x:c r="E74" s="81"/>
      <x:c r="F74" s="144"/>
      <x:c r="G74" s="81"/>
      <x:c r="H74" s="81"/>
      <x:c r="I74" s="81"/>
      <x:c r="J74" s="81"/>
    </x:row>
    <x:row r="75" ht="42" customHeight="1">
      <x:c r="A75" s="81"/>
      <x:c r="B75" s="81"/>
      <x:c r="C75" s="81"/>
      <x:c r="D75" s="81"/>
      <x:c r="E75" s="81"/>
      <x:c r="F75" s="144"/>
      <x:c r="G75" s="81"/>
      <x:c r="H75" s="81"/>
      <x:c r="I75" s="81"/>
      <x:c r="J75" s="81"/>
    </x:row>
    <x:row r="76" ht="42" customHeight="1">
      <x:c r="A76" s="81"/>
      <x:c r="B76" s="81"/>
      <x:c r="C76" s="81"/>
      <x:c r="D76" s="81"/>
      <x:c r="E76" s="81"/>
      <x:c r="F76" s="144"/>
      <x:c r="G76" s="81"/>
      <x:c r="H76" s="81"/>
      <x:c r="I76" s="81"/>
      <x:c r="J76" s="81"/>
    </x:row>
    <x:row r="77" ht="42" customHeight="1">
      <x:c r="A77" s="81"/>
      <x:c r="B77" s="81"/>
      <x:c r="C77" s="81"/>
      <x:c r="D77" s="81"/>
      <x:c r="E77" s="81"/>
      <x:c r="F77" s="144"/>
      <x:c r="G77" s="81"/>
      <x:c r="H77" s="81"/>
      <x:c r="I77" s="81"/>
      <x:c r="J77" s="81"/>
    </x:row>
    <x:row r="78" ht="42" customHeight="1">
      <x:c r="A78" s="81"/>
      <x:c r="B78" s="81"/>
      <x:c r="C78" s="81"/>
      <x:c r="D78" s="81"/>
      <x:c r="E78" s="81"/>
      <x:c r="F78" s="144"/>
      <x:c r="G78" s="81"/>
      <x:c r="H78" s="81"/>
      <x:c r="I78" s="81"/>
      <x:c r="J78" s="81"/>
    </x:row>
    <x:row r="79" ht="42" customHeight="1">
      <x:c r="A79" s="81"/>
      <x:c r="B79" s="81"/>
      <x:c r="C79" s="81"/>
      <x:c r="D79" s="81"/>
      <x:c r="E79" s="81"/>
      <x:c r="F79" s="144"/>
      <x:c r="G79" s="81"/>
      <x:c r="H79" s="81"/>
      <x:c r="I79" s="81"/>
      <x:c r="J79" s="81"/>
    </x:row>
    <x:row r="80" ht="42" customHeight="1">
      <x:c r="A80" s="81"/>
      <x:c r="B80" s="81"/>
      <x:c r="C80" s="81"/>
      <x:c r="D80" s="81"/>
      <x:c r="E80" s="81"/>
      <x:c r="F80" s="144"/>
      <x:c r="G80" s="81"/>
      <x:c r="H80" s="81"/>
      <x:c r="I80" s="81"/>
      <x:c r="J80" s="81"/>
    </x:row>
    <x:row r="81" ht="42" customHeight="1">
      <x:c r="A81" s="81"/>
      <x:c r="B81" s="81"/>
      <x:c r="C81" s="81"/>
      <x:c r="D81" s="81"/>
      <x:c r="E81" s="81"/>
      <x:c r="F81" s="144"/>
      <x:c r="G81" s="81"/>
      <x:c r="H81" s="81"/>
      <x:c r="I81" s="81"/>
      <x:c r="J81" s="81"/>
    </x:row>
    <x:row r="82" ht="42" customHeight="1">
      <x:c r="A82" s="81"/>
      <x:c r="B82" s="81"/>
      <x:c r="C82" s="81"/>
      <x:c r="D82" s="81"/>
      <x:c r="E82" s="81"/>
      <x:c r="F82" s="144"/>
      <x:c r="G82" s="81"/>
      <x:c r="H82" s="81"/>
      <x:c r="I82" s="81"/>
      <x:c r="J82" s="81"/>
    </x:row>
    <x:row r="83" ht="42" customHeight="1">
      <x:c r="A83" s="81"/>
      <x:c r="B83" s="81"/>
      <x:c r="C83" s="81"/>
      <x:c r="D83" s="81"/>
      <x:c r="E83" s="81"/>
      <x:c r="F83" s="144"/>
      <x:c r="G83" s="81"/>
      <x:c r="H83" s="81"/>
      <x:c r="I83" s="81"/>
      <x:c r="J83" s="81"/>
    </x:row>
    <x:row r="84" ht="42" customHeight="1">
      <x:c r="A84" s="81"/>
      <x:c r="B84" s="81"/>
      <x:c r="C84" s="81"/>
      <x:c r="D84" s="81"/>
      <x:c r="E84" s="81"/>
      <x:c r="F84" s="144"/>
      <x:c r="G84" s="81"/>
      <x:c r="H84" s="81"/>
      <x:c r="I84" s="81"/>
      <x:c r="J84" s="81"/>
    </x:row>
    <x:row r="85" ht="42" customHeight="1">
      <x:c r="A85" s="81"/>
      <x:c r="B85" s="81"/>
      <x:c r="C85" s="81"/>
      <x:c r="D85" s="81"/>
      <x:c r="E85" s="81"/>
      <x:c r="F85" s="144"/>
      <x:c r="G85" s="81"/>
      <x:c r="H85" s="81"/>
      <x:c r="I85" s="81"/>
      <x:c r="J85" s="81"/>
    </x:row>
    <x:row r="86" ht="42" customHeight="1">
      <x:c r="A86" s="81"/>
      <x:c r="B86" s="81"/>
      <x:c r="C86" s="81"/>
      <x:c r="D86" s="81"/>
      <x:c r="E86" s="81"/>
      <x:c r="F86" s="144"/>
      <x:c r="G86" s="81"/>
      <x:c r="H86" s="81"/>
      <x:c r="I86" s="81"/>
      <x:c r="J86" s="81"/>
    </x:row>
    <x:row r="87" ht="42" customHeight="1">
      <x:c r="A87" s="81"/>
      <x:c r="B87" s="81"/>
      <x:c r="C87" s="81"/>
      <x:c r="D87" s="81"/>
      <x:c r="E87" s="81"/>
      <x:c r="F87" s="144"/>
      <x:c r="G87" s="81"/>
      <x:c r="H87" s="81"/>
      <x:c r="I87" s="81"/>
      <x:c r="J87" s="81"/>
    </x:row>
    <x:row r="88" ht="42" customHeight="1">
      <x:c r="A88" s="81"/>
      <x:c r="B88" s="81"/>
      <x:c r="C88" s="81"/>
      <x:c r="D88" s="81"/>
      <x:c r="E88" s="81"/>
      <x:c r="F88" s="144"/>
      <x:c r="G88" s="81"/>
      <x:c r="H88" s="81"/>
      <x:c r="I88" s="81"/>
      <x:c r="J88" s="81"/>
    </x:row>
    <x:row r="89" ht="42" customHeight="1">
      <x:c r="A89" s="81"/>
      <x:c r="B89" s="81"/>
      <x:c r="C89" s="81"/>
      <x:c r="D89" s="81"/>
      <x:c r="E89" s="81"/>
      <x:c r="F89" s="144"/>
      <x:c r="G89" s="81"/>
      <x:c r="H89" s="81"/>
      <x:c r="I89" s="81"/>
      <x:c r="J89" s="81"/>
    </x:row>
    <x:row r="90" ht="42" customHeight="1">
      <x:c r="A90" s="81"/>
      <x:c r="B90" s="81"/>
      <x:c r="C90" s="81"/>
      <x:c r="D90" s="81"/>
      <x:c r="E90" s="81"/>
      <x:c r="F90" s="144"/>
      <x:c r="G90" s="81"/>
      <x:c r="H90" s="81"/>
      <x:c r="I90" s="81"/>
      <x:c r="J90" s="81"/>
    </x:row>
    <x:row r="91" ht="42" customHeight="1">
      <x:c r="A91" s="81"/>
      <x:c r="B91" s="81"/>
      <x:c r="C91" s="81"/>
      <x:c r="D91" s="81"/>
      <x:c r="E91" s="81"/>
      <x:c r="F91" s="144"/>
      <x:c r="G91" s="81"/>
      <x:c r="H91" s="81"/>
      <x:c r="I91" s="81"/>
      <x:c r="J91" s="81"/>
    </x:row>
    <x:row r="92" ht="42" customHeight="1">
      <x:c r="A92" s="81"/>
      <x:c r="B92" s="81"/>
      <x:c r="C92" s="81"/>
      <x:c r="D92" s="81"/>
      <x:c r="E92" s="81"/>
      <x:c r="F92" s="144"/>
      <x:c r="G92" s="81"/>
      <x:c r="H92" s="81"/>
      <x:c r="I92" s="81"/>
      <x:c r="J92" s="81"/>
    </x:row>
    <x:row r="93" ht="42" customHeight="1">
      <x:c r="A93" s="81"/>
      <x:c r="B93" s="81"/>
      <x:c r="C93" s="81"/>
      <x:c r="D93" s="81"/>
      <x:c r="E93" s="81"/>
      <x:c r="F93" s="144"/>
      <x:c r="G93" s="81"/>
      <x:c r="H93" s="81"/>
      <x:c r="I93" s="81"/>
      <x:c r="J93" s="81"/>
    </x:row>
    <x:row r="94" ht="42" customHeight="1">
      <x:c r="A94" s="81"/>
      <x:c r="B94" s="81"/>
      <x:c r="C94" s="81"/>
      <x:c r="D94" s="81"/>
      <x:c r="E94" s="81"/>
      <x:c r="F94" s="144"/>
      <x:c r="G94" s="81"/>
      <x:c r="H94" s="81"/>
      <x:c r="I94" s="81"/>
      <x:c r="J94" s="81"/>
    </x:row>
    <x:row r="95" ht="42" customHeight="1">
      <x:c r="A95" s="81"/>
      <x:c r="B95" s="81"/>
      <x:c r="C95" s="81"/>
      <x:c r="D95" s="81"/>
      <x:c r="E95" s="81"/>
      <x:c r="F95" s="144"/>
      <x:c r="G95" s="81"/>
      <x:c r="H95" s="81"/>
      <x:c r="I95" s="81"/>
      <x:c r="J95" s="81"/>
    </x:row>
    <x:row r="96" ht="42" customHeight="1">
      <x:c r="A96" s="81"/>
      <x:c r="B96" s="81"/>
      <x:c r="C96" s="81"/>
      <x:c r="D96" s="81"/>
      <x:c r="E96" s="81"/>
      <x:c r="F96" s="144"/>
      <x:c r="G96" s="81"/>
      <x:c r="H96" s="81"/>
      <x:c r="I96" s="81"/>
      <x:c r="J96" s="81"/>
    </x:row>
    <x:row r="97" ht="42" customHeight="1">
      <x:c r="A97" s="81"/>
      <x:c r="B97" s="81"/>
      <x:c r="C97" s="81"/>
      <x:c r="D97" s="81"/>
      <x:c r="E97" s="81"/>
      <x:c r="F97" s="144"/>
      <x:c r="G97" s="81"/>
      <x:c r="H97" s="81"/>
      <x:c r="I97" s="81"/>
      <x:c r="J97" s="81"/>
    </x:row>
    <x:row r="98" ht="42" customHeight="1">
      <x:c r="A98" s="81"/>
      <x:c r="B98" s="81"/>
      <x:c r="C98" s="81"/>
      <x:c r="D98" s="81"/>
      <x:c r="E98" s="81"/>
      <x:c r="F98" s="144"/>
      <x:c r="G98" s="81"/>
      <x:c r="H98" s="81"/>
      <x:c r="I98" s="81"/>
      <x:c r="J98" s="81"/>
    </x:row>
    <x:row r="99" ht="42" customHeight="1">
      <x:c r="A99" s="81"/>
      <x:c r="B99" s="81"/>
      <x:c r="C99" s="81"/>
      <x:c r="D99" s="81"/>
      <x:c r="E99" s="81"/>
      <x:c r="F99" s="144"/>
      <x:c r="G99" s="81"/>
      <x:c r="H99" s="81"/>
      <x:c r="I99" s="81"/>
      <x:c r="J99" s="81"/>
    </x:row>
    <x:row r="100" ht="42" customHeight="1">
      <x:c r="A100" s="81"/>
      <x:c r="B100" s="81"/>
      <x:c r="C100" s="81"/>
      <x:c r="D100" s="81"/>
      <x:c r="E100" s="81"/>
      <x:c r="F100" s="144"/>
      <x:c r="G100" s="81"/>
      <x:c r="H100" s="81"/>
      <x:c r="I100" s="81"/>
      <x:c r="J100" s="81"/>
    </x:row>
    <x:row r="101" ht="42" customHeight="1">
      <x:c r="A101" s="81"/>
      <x:c r="B101" s="81"/>
      <x:c r="C101" s="81"/>
      <x:c r="D101" s="81"/>
      <x:c r="E101" s="81"/>
      <x:c r="F101" s="144"/>
      <x:c r="G101" s="81"/>
      <x:c r="H101" s="81"/>
      <x:c r="I101" s="81"/>
      <x:c r="J101" s="81"/>
    </x:row>
    <x:row r="102" ht="42" customHeight="1">
      <x:c r="A102" s="81"/>
      <x:c r="B102" s="81"/>
      <x:c r="C102" s="81"/>
      <x:c r="D102" s="81"/>
      <x:c r="E102" s="81"/>
      <x:c r="F102" s="144"/>
      <x:c r="G102" s="81"/>
      <x:c r="H102" s="81"/>
      <x:c r="I102" s="81"/>
      <x:c r="J102" s="81"/>
    </x:row>
    <x:row r="103" ht="42" customHeight="1">
      <x:c r="A103" s="81"/>
      <x:c r="B103" s="81"/>
      <x:c r="C103" s="81"/>
      <x:c r="D103" s="81"/>
      <x:c r="E103" s="81"/>
      <x:c r="F103" s="144"/>
      <x:c r="G103" s="81"/>
      <x:c r="H103" s="81"/>
      <x:c r="I103" s="81"/>
      <x:c r="J103" s="81"/>
    </x:row>
    <x:row r="104" ht="42" customHeight="1">
      <x:c r="A104" s="81"/>
      <x:c r="B104" s="81"/>
      <x:c r="C104" s="81"/>
      <x:c r="D104" s="81"/>
      <x:c r="E104" s="81"/>
      <x:c r="F104" s="144"/>
      <x:c r="G104" s="81"/>
      <x:c r="H104" s="81"/>
      <x:c r="I104" s="81"/>
      <x:c r="J104" s="81"/>
    </x:row>
    <x:row r="105" ht="42" customHeight="1">
      <x:c r="A105" s="81"/>
      <x:c r="B105" s="81"/>
      <x:c r="C105" s="81"/>
      <x:c r="D105" s="81"/>
      <x:c r="E105" s="81"/>
      <x:c r="F105" s="144"/>
      <x:c r="G105" s="81"/>
      <x:c r="H105" s="81"/>
      <x:c r="I105" s="81"/>
      <x:c r="J105" s="81"/>
    </x:row>
    <x:row r="106" ht="42" customHeight="1">
      <x:c r="A106" s="81"/>
      <x:c r="B106" s="81"/>
      <x:c r="C106" s="81"/>
      <x:c r="D106" s="81"/>
      <x:c r="E106" s="81"/>
      <x:c r="F106" s="144"/>
      <x:c r="G106" s="81"/>
      <x:c r="H106" s="81"/>
      <x:c r="I106" s="81"/>
      <x:c r="J106" s="81"/>
    </x:row>
    <x:row r="107" ht="42" customHeight="1">
      <x:c r="A107" s="81"/>
      <x:c r="B107" s="81"/>
      <x:c r="C107" s="81"/>
      <x:c r="D107" s="81"/>
      <x:c r="E107" s="81"/>
      <x:c r="F107" s="144"/>
      <x:c r="G107" s="81"/>
      <x:c r="H107" s="81"/>
      <x:c r="I107" s="81"/>
      <x:c r="J107" s="81"/>
    </x:row>
    <x:row r="108" ht="42" customHeight="1">
      <x:c r="A108" s="81"/>
      <x:c r="B108" s="81"/>
      <x:c r="C108" s="81"/>
      <x:c r="D108" s="81"/>
      <x:c r="E108" s="81"/>
      <x:c r="F108" s="144"/>
      <x:c r="G108" s="81"/>
      <x:c r="H108" s="81"/>
      <x:c r="I108" s="81"/>
      <x:c r="J108" s="81"/>
    </x:row>
    <x:row r="109" ht="42" customHeight="1">
      <x:c r="A109" s="81"/>
      <x:c r="B109" s="81"/>
      <x:c r="C109" s="81"/>
      <x:c r="D109" s="81"/>
      <x:c r="E109" s="81"/>
      <x:c r="F109" s="144"/>
      <x:c r="G109" s="81"/>
      <x:c r="H109" s="81"/>
      <x:c r="I109" s="81"/>
      <x:c r="J109" s="81"/>
    </x:row>
    <x:row r="110" ht="21" customHeight="1">
      <x:c r="A110" s="15"/>
      <x:c r="B110" s="15"/>
      <x:c r="C110" s="15"/>
      <x:c r="D110" s="15"/>
      <x:c r="E110" s="15"/>
      <x:c r="F110" s="15"/>
      <x:c r="G110" s="15"/>
      <x:c r="H110" s="15"/>
      <x:c r="I110" s="15"/>
      <x:c r="J110" s="15"/>
    </x:row>
    <x:row r="111" ht="21" customHeight="1">
      <x:c r="A111" s="15"/>
      <x:c r="B111" s="15"/>
      <x:c r="C111" s="15"/>
      <x:c r="D111" s="15"/>
      <x:c r="E111" s="15"/>
      <x:c r="F111" s="15"/>
      <x:c r="G111" s="15"/>
      <x:c r="H111" s="15"/>
      <x:c r="I111" s="15"/>
      <x:c r="J111" s="15"/>
    </x:row>
    <x:row r="112" ht="21" customHeight="1">
      <x:c r="A112" s="15"/>
      <x:c r="B112" s="15"/>
      <x:c r="C112" s="15"/>
      <x:c r="D112" s="15"/>
      <x:c r="E112" s="15"/>
      <x:c r="F112" s="15"/>
      <x:c r="G112" s="15"/>
      <x:c r="H112" s="15"/>
      <x:c r="I112" s="15"/>
      <x:c r="J112" s="15"/>
    </x:row>
    <x:row r="113" ht="21" customHeight="1">
      <x:c r="A113" s="15"/>
      <x:c r="B113" s="15"/>
      <x:c r="C113" s="15"/>
      <x:c r="D113" s="15"/>
      <x:c r="E113" s="15"/>
      <x:c r="F113" s="15"/>
      <x:c r="G113" s="15"/>
      <x:c r="H113" s="15"/>
      <x:c r="I113" s="15"/>
      <x:c r="J113" s="15"/>
    </x:row>
  </x:sheetData>
  <x:mergeCells>
    <x:mergeCell ref="A1:J3"/>
    <x:mergeCell ref="A4:J4"/>
    <x:mergeCell ref="A5:E5"/>
    <x:mergeCell ref="F5:J5"/>
    <x:mergeCell ref="A6:J6"/>
    <x:mergeCell ref="A7:J7"/>
  </x:mergeCells>
  <x:dataValidations count="1">
    <x:dataValidation type="list" errorStyle="stop" allowBlank="1" showErrorMessage="1" errorTitle="Choose a listed value" error="Use the drop-down list or leave the entry blank." sqref="D10:D109">
      <x:formula1>"Approved,Rejected,Deferred,Recommendation only,Pending"</x:formula1>
    </x:dataValidation>
  </x:dataValidations>
  <x:pageMargins left="0.7" right="0.7" top="0.75" bottom="0.75" header="0.3" footer="0.3"/>
  <x:tableParts count="1">
    <x:tablePart xmlns:r="http://schemas.openxmlformats.org/officeDocument/2006/relationships" r:id="R89fb5483a69641ad"/>
  </x:tableParts>
</x:worksheet>
</file>

<file path=xl/worksheets/sheet52.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s>
  <x:sheetData>
    <x:row r="1" ht="21" customHeight="1">
      <x:c r="A1" s="21" t="str">
        <x:v>C8 | Milestone and delivery review</x:v>
      </x:c>
      <x:c r="B1" s="21"/>
      <x:c r="C1" s="21"/>
      <x:c r="D1" s="21"/>
      <x:c r="E1" s="21"/>
      <x:c r="F1" s="21"/>
      <x:c r="G1" s="21"/>
      <x:c r="H1" s="21"/>
      <x:c r="I1" s="21"/>
      <x:c r="J1" s="21"/>
      <x:c r="K1" s="21"/>
    </x:row>
    <x:row r="2" ht="21" customHeight="1">
      <x:c r="A2" s="21"/>
      <x:c r="B2" s="21"/>
      <x:c r="C2" s="21"/>
      <x:c r="D2" s="21"/>
      <x:c r="E2" s="21"/>
      <x:c r="F2" s="21"/>
      <x:c r="G2" s="21"/>
      <x:c r="H2" s="21"/>
      <x:c r="I2" s="21"/>
      <x:c r="J2" s="21"/>
      <x:c r="K2" s="21"/>
    </x:row>
    <x:row r="3" ht="21" customHeight="1">
      <x:c r="A3" s="21"/>
      <x:c r="B3" s="21"/>
      <x:c r="C3" s="21"/>
      <x:c r="D3" s="21"/>
      <x:c r="E3" s="21"/>
      <x:c r="F3" s="21"/>
      <x:c r="G3" s="21"/>
      <x:c r="H3" s="21"/>
      <x:c r="I3" s="21"/>
      <x:c r="J3" s="21"/>
      <x:c r="K3" s="21"/>
    </x:row>
    <x:row r="4" ht="30" customHeight="1">
      <x:c r="A4" s="28" t="str">
        <x:v>Check whether accepted outputs and credible forecasts support the next commitment.</x:v>
      </x:c>
      <x:c r="B4" s="28"/>
      <x:c r="C4" s="28"/>
      <x:c r="D4" s="28"/>
      <x:c r="E4" s="28"/>
      <x:c r="F4" s="28"/>
      <x:c r="G4" s="28"/>
      <x:c r="H4" s="28"/>
      <x:c r="I4" s="28"/>
      <x:c r="J4" s="28"/>
      <x:c r="K4" s="28"/>
    </x:row>
    <x:row r="5" ht="21" customHeight="1">
      <x:c r="A5" s="35" t="str">
        <x:v>03 | PROJECT IMPLEMENTATION</x:v>
      </x:c>
      <x:c r="B5" s="35"/>
      <x:c r="C5" s="35"/>
      <x:c r="D5" s="35"/>
      <x:c r="E5" s="35"/>
      <x:c r="F5" s="41" t="str">
        <x:f>IFERROR(HYPERLINK("#'04 Tool Index'!A1","OPEN TOOL INDEX"),"OPEN TOOL INDEX")</x:f>
        <x:v>OPEN TOOL INDEX</x:v>
      </x:c>
      <x:c r="G5" s="41"/>
      <x:c r="H5" s="41"/>
      <x:c r="I5" s="41"/>
      <x:c r="J5" s="41"/>
      <x:c r="K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row>
    <x:row r="7" ht="26" customHeight="1">
      <x:c r="A7" s="52" t="str">
        <x:v>HR Delivery development</x:v>
      </x:c>
      <x:c r="B7" s="52"/>
      <x:c r="C7" s="52"/>
      <x:c r="D7" s="52"/>
      <x:c r="E7" s="52"/>
      <x:c r="F7" s="52"/>
      <x:c r="G7" s="52"/>
      <x:c r="H7" s="52"/>
      <x:c r="I7" s="52"/>
      <x:c r="J7" s="52"/>
      <x:c r="K7" s="52"/>
    </x:row>
    <x:row r="8" ht="21" customHeight="1">
      <x:c r="A8" s="15"/>
      <x:c r="B8" s="15"/>
      <x:c r="C8" s="15"/>
      <x:c r="D8" s="15"/>
      <x:c r="E8" s="15"/>
      <x:c r="F8" s="15"/>
      <x:c r="G8" s="15"/>
      <x:c r="H8" s="15"/>
      <x:c r="I8" s="15"/>
      <x:c r="J8" s="15"/>
      <x:c r="K8" s="15"/>
    </x:row>
    <x:row r="9" ht="40" customHeight="1">
      <x:c r="A9" s="76" t="str">
        <x:v>Milestone ID</x:v>
      </x:c>
      <x:c r="B9" s="76" t="str">
        <x:v>Accepted result required</x:v>
      </x:c>
      <x:c r="C9" s="76" t="str">
        <x:v>Owner</x:v>
      </x:c>
      <x:c r="D9" s="76" t="str">
        <x:v>Original date</x:v>
      </x:c>
      <x:c r="E9" s="76" t="str">
        <x:v>Current approved date</x:v>
      </x:c>
      <x:c r="F9" s="76" t="str">
        <x:v>Forecast date</x:v>
      </x:c>
      <x:c r="G9" s="76" t="str">
        <x:v>Actual date</x:v>
      </x:c>
      <x:c r="H9" s="76" t="str">
        <x:v>Evidence</x:v>
      </x:c>
      <x:c r="I9" s="76" t="str">
        <x:v>Variance to original</x:v>
      </x:c>
      <x:c r="J9" s="76" t="str">
        <x:v>Variance to current</x:v>
      </x:c>
      <x:c r="K9" s="76" t="str">
        <x:v>Status</x:v>
      </x:c>
    </x:row>
    <x:row r="10" ht="42" customHeight="1">
      <x:c r="A10" s="81"/>
      <x:c r="B10" s="81"/>
      <x:c r="C10" s="81"/>
      <x:c r="D10" s="144"/>
      <x:c r="E10" s="144"/>
      <x:c r="F10" s="144"/>
      <x:c r="G10" s="144"/>
      <x:c r="H10" s="81"/>
      <x:c r="I10" s="155" t="str">
        <x:f>IF(OR(A10="",D10="",AND(F10="",G10="")),"",IF(G10&lt;&gt;"",G10-D10,F10-D10))</x:f>
      </x:c>
      <x:c r="J10" s="155" t="str">
        <x:f>IF(OR(A10="",E10="",AND(F10="",G10="")),"",IF(G10&lt;&gt;"",G10-E10,F10-E10))</x:f>
      </x:c>
      <x:c r="K10" s="155" t="str">
        <x:f>IF(A10="","",IF(G10&lt;&gt;"",IF(H10="","ACCEPTANCE EVIDENCE MISSING","Achieved"),IF(F10="","NO FORECAST",IF(AND(E10&lt;&gt;"",F10&gt;E10),"Forecast late","Open"))))</x:f>
      </x:c>
    </x:row>
    <x:row r="11" ht="42" customHeight="1">
      <x:c r="A11" s="81"/>
      <x:c r="B11" s="81"/>
      <x:c r="C11" s="81"/>
      <x:c r="D11" s="144"/>
      <x:c r="E11" s="144"/>
      <x:c r="F11" s="144"/>
      <x:c r="G11" s="144"/>
      <x:c r="H11" s="81"/>
      <x:c r="I11" s="155" t="str">
        <x:f>IF(OR(A11="",D11="",AND(F11="",G11="")),"",IF(G11&lt;&gt;"",G11-D11,F11-D11))</x:f>
      </x:c>
      <x:c r="J11" s="155" t="str">
        <x:f>IF(OR(A11="",E11="",AND(F11="",G11="")),"",IF(G11&lt;&gt;"",G11-E11,F11-E11))</x:f>
      </x:c>
      <x:c r="K11" s="155" t="str">
        <x:f>IF(A11="","",IF(G11&lt;&gt;"",IF(H11="","ACCEPTANCE EVIDENCE MISSING","Achieved"),IF(F11="","NO FORECAST",IF(AND(E11&lt;&gt;"",F11&gt;E11),"Forecast late","Open"))))</x:f>
      </x:c>
    </x:row>
    <x:row r="12" ht="42" customHeight="1">
      <x:c r="A12" s="81"/>
      <x:c r="B12" s="81"/>
      <x:c r="C12" s="81"/>
      <x:c r="D12" s="144"/>
      <x:c r="E12" s="144"/>
      <x:c r="F12" s="144"/>
      <x:c r="G12" s="144"/>
      <x:c r="H12" s="81"/>
      <x:c r="I12" s="155" t="str">
        <x:f>IF(OR(A12="",D12="",AND(F12="",G12="")),"",IF(G12&lt;&gt;"",G12-D12,F12-D12))</x:f>
      </x:c>
      <x:c r="J12" s="155" t="str">
        <x:f>IF(OR(A12="",E12="",AND(F12="",G12="")),"",IF(G12&lt;&gt;"",G12-E12,F12-E12))</x:f>
      </x:c>
      <x:c r="K12" s="155" t="str">
        <x:f>IF(A12="","",IF(G12&lt;&gt;"",IF(H12="","ACCEPTANCE EVIDENCE MISSING","Achieved"),IF(F12="","NO FORECAST",IF(AND(E12&lt;&gt;"",F12&gt;E12),"Forecast late","Open"))))</x:f>
      </x:c>
    </x:row>
    <x:row r="13" ht="42" customHeight="1">
      <x:c r="A13" s="81"/>
      <x:c r="B13" s="81"/>
      <x:c r="C13" s="81"/>
      <x:c r="D13" s="144"/>
      <x:c r="E13" s="144"/>
      <x:c r="F13" s="144"/>
      <x:c r="G13" s="144"/>
      <x:c r="H13" s="81"/>
      <x:c r="I13" s="155" t="str">
        <x:f>IF(OR(A13="",D13="",AND(F13="",G13="")),"",IF(G13&lt;&gt;"",G13-D13,F13-D13))</x:f>
      </x:c>
      <x:c r="J13" s="155" t="str">
        <x:f>IF(OR(A13="",E13="",AND(F13="",G13="")),"",IF(G13&lt;&gt;"",G13-E13,F13-E13))</x:f>
      </x:c>
      <x:c r="K13" s="155" t="str">
        <x:f>IF(A13="","",IF(G13&lt;&gt;"",IF(H13="","ACCEPTANCE EVIDENCE MISSING","Achieved"),IF(F13="","NO FORECAST",IF(AND(E13&lt;&gt;"",F13&gt;E13),"Forecast late","Open"))))</x:f>
      </x:c>
    </x:row>
    <x:row r="14" ht="42" customHeight="1">
      <x:c r="A14" s="81"/>
      <x:c r="B14" s="81"/>
      <x:c r="C14" s="81"/>
      <x:c r="D14" s="144"/>
      <x:c r="E14" s="144"/>
      <x:c r="F14" s="144"/>
      <x:c r="G14" s="144"/>
      <x:c r="H14" s="81"/>
      <x:c r="I14" s="155" t="str">
        <x:f>IF(OR(A14="",D14="",AND(F14="",G14="")),"",IF(G14&lt;&gt;"",G14-D14,F14-D14))</x:f>
      </x:c>
      <x:c r="J14" s="155" t="str">
        <x:f>IF(OR(A14="",E14="",AND(F14="",G14="")),"",IF(G14&lt;&gt;"",G14-E14,F14-E14))</x:f>
      </x:c>
      <x:c r="K14" s="155" t="str">
        <x:f>IF(A14="","",IF(G14&lt;&gt;"",IF(H14="","ACCEPTANCE EVIDENCE MISSING","Achieved"),IF(F14="","NO FORECAST",IF(AND(E14&lt;&gt;"",F14&gt;E14),"Forecast late","Open"))))</x:f>
      </x:c>
    </x:row>
    <x:row r="15" ht="42" customHeight="1">
      <x:c r="A15" s="81"/>
      <x:c r="B15" s="81"/>
      <x:c r="C15" s="81"/>
      <x:c r="D15" s="144"/>
      <x:c r="E15" s="144"/>
      <x:c r="F15" s="144"/>
      <x:c r="G15" s="144"/>
      <x:c r="H15" s="81"/>
      <x:c r="I15" s="155" t="str">
        <x:f>IF(OR(A15="",D15="",AND(F15="",G15="")),"",IF(G15&lt;&gt;"",G15-D15,F15-D15))</x:f>
      </x:c>
      <x:c r="J15" s="155" t="str">
        <x:f>IF(OR(A15="",E15="",AND(F15="",G15="")),"",IF(G15&lt;&gt;"",G15-E15,F15-E15))</x:f>
      </x:c>
      <x:c r="K15" s="155" t="str">
        <x:f>IF(A15="","",IF(G15&lt;&gt;"",IF(H15="","ACCEPTANCE EVIDENCE MISSING","Achieved"),IF(F15="","NO FORECAST",IF(AND(E15&lt;&gt;"",F15&gt;E15),"Forecast late","Open"))))</x:f>
      </x:c>
    </x:row>
    <x:row r="16" ht="42" customHeight="1">
      <x:c r="A16" s="81"/>
      <x:c r="B16" s="81"/>
      <x:c r="C16" s="81"/>
      <x:c r="D16" s="144"/>
      <x:c r="E16" s="144"/>
      <x:c r="F16" s="144"/>
      <x:c r="G16" s="144"/>
      <x:c r="H16" s="81"/>
      <x:c r="I16" s="155" t="str">
        <x:f>IF(OR(A16="",D16="",AND(F16="",G16="")),"",IF(G16&lt;&gt;"",G16-D16,F16-D16))</x:f>
      </x:c>
      <x:c r="J16" s="155" t="str">
        <x:f>IF(OR(A16="",E16="",AND(F16="",G16="")),"",IF(G16&lt;&gt;"",G16-E16,F16-E16))</x:f>
      </x:c>
      <x:c r="K16" s="155" t="str">
        <x:f>IF(A16="","",IF(G16&lt;&gt;"",IF(H16="","ACCEPTANCE EVIDENCE MISSING","Achieved"),IF(F16="","NO FORECAST",IF(AND(E16&lt;&gt;"",F16&gt;E16),"Forecast late","Open"))))</x:f>
      </x:c>
    </x:row>
    <x:row r="17" ht="42" customHeight="1">
      <x:c r="A17" s="81"/>
      <x:c r="B17" s="81"/>
      <x:c r="C17" s="81"/>
      <x:c r="D17" s="144"/>
      <x:c r="E17" s="144"/>
      <x:c r="F17" s="144"/>
      <x:c r="G17" s="144"/>
      <x:c r="H17" s="81"/>
      <x:c r="I17" s="155" t="str">
        <x:f>IF(OR(A17="",D17="",AND(F17="",G17="")),"",IF(G17&lt;&gt;"",G17-D17,F17-D17))</x:f>
      </x:c>
      <x:c r="J17" s="155" t="str">
        <x:f>IF(OR(A17="",E17="",AND(F17="",G17="")),"",IF(G17&lt;&gt;"",G17-E17,F17-E17))</x:f>
      </x:c>
      <x:c r="K17" s="155" t="str">
        <x:f>IF(A17="","",IF(G17&lt;&gt;"",IF(H17="","ACCEPTANCE EVIDENCE MISSING","Achieved"),IF(F17="","NO FORECAST",IF(AND(E17&lt;&gt;"",F17&gt;E17),"Forecast late","Open"))))</x:f>
      </x:c>
    </x:row>
    <x:row r="18" ht="42" customHeight="1">
      <x:c r="A18" s="81"/>
      <x:c r="B18" s="81"/>
      <x:c r="C18" s="81"/>
      <x:c r="D18" s="144"/>
      <x:c r="E18" s="144"/>
      <x:c r="F18" s="144"/>
      <x:c r="G18" s="144"/>
      <x:c r="H18" s="81"/>
      <x:c r="I18" s="155" t="str">
        <x:f>IF(OR(A18="",D18="",AND(F18="",G18="")),"",IF(G18&lt;&gt;"",G18-D18,F18-D18))</x:f>
      </x:c>
      <x:c r="J18" s="155" t="str">
        <x:f>IF(OR(A18="",E18="",AND(F18="",G18="")),"",IF(G18&lt;&gt;"",G18-E18,F18-E18))</x:f>
      </x:c>
      <x:c r="K18" s="155" t="str">
        <x:f>IF(A18="","",IF(G18&lt;&gt;"",IF(H18="","ACCEPTANCE EVIDENCE MISSING","Achieved"),IF(F18="","NO FORECAST",IF(AND(E18&lt;&gt;"",F18&gt;E18),"Forecast late","Open"))))</x:f>
      </x:c>
    </x:row>
    <x:row r="19" ht="42" customHeight="1">
      <x:c r="A19" s="81"/>
      <x:c r="B19" s="81"/>
      <x:c r="C19" s="81"/>
      <x:c r="D19" s="144"/>
      <x:c r="E19" s="144"/>
      <x:c r="F19" s="144"/>
      <x:c r="G19" s="144"/>
      <x:c r="H19" s="81"/>
      <x:c r="I19" s="155" t="str">
        <x:f>IF(OR(A19="",D19="",AND(F19="",G19="")),"",IF(G19&lt;&gt;"",G19-D19,F19-D19))</x:f>
      </x:c>
      <x:c r="J19" s="155" t="str">
        <x:f>IF(OR(A19="",E19="",AND(F19="",G19="")),"",IF(G19&lt;&gt;"",G19-E19,F19-E19))</x:f>
      </x:c>
      <x:c r="K19" s="155" t="str">
        <x:f>IF(A19="","",IF(G19&lt;&gt;"",IF(H19="","ACCEPTANCE EVIDENCE MISSING","Achieved"),IF(F19="","NO FORECAST",IF(AND(E19&lt;&gt;"",F19&gt;E19),"Forecast late","Open"))))</x:f>
      </x:c>
    </x:row>
    <x:row r="20" ht="42" customHeight="1">
      <x:c r="A20" s="81"/>
      <x:c r="B20" s="81"/>
      <x:c r="C20" s="81"/>
      <x:c r="D20" s="144"/>
      <x:c r="E20" s="144"/>
      <x:c r="F20" s="144"/>
      <x:c r="G20" s="144"/>
      <x:c r="H20" s="81"/>
      <x:c r="I20" s="155" t="str">
        <x:f>IF(OR(A20="",D20="",AND(F20="",G20="")),"",IF(G20&lt;&gt;"",G20-D20,F20-D20))</x:f>
      </x:c>
      <x:c r="J20" s="155" t="str">
        <x:f>IF(OR(A20="",E20="",AND(F20="",G20="")),"",IF(G20&lt;&gt;"",G20-E20,F20-E20))</x:f>
      </x:c>
      <x:c r="K20" s="155" t="str">
        <x:f>IF(A20="","",IF(G20&lt;&gt;"",IF(H20="","ACCEPTANCE EVIDENCE MISSING","Achieved"),IF(F20="","NO FORECAST",IF(AND(E20&lt;&gt;"",F20&gt;E20),"Forecast late","Open"))))</x:f>
      </x:c>
    </x:row>
    <x:row r="21" ht="42" customHeight="1">
      <x:c r="A21" s="81"/>
      <x:c r="B21" s="81"/>
      <x:c r="C21" s="81"/>
      <x:c r="D21" s="144"/>
      <x:c r="E21" s="144"/>
      <x:c r="F21" s="144"/>
      <x:c r="G21" s="144"/>
      <x:c r="H21" s="81"/>
      <x:c r="I21" s="155" t="str">
        <x:f>IF(OR(A21="",D21="",AND(F21="",G21="")),"",IF(G21&lt;&gt;"",G21-D21,F21-D21))</x:f>
      </x:c>
      <x:c r="J21" s="155" t="str">
        <x:f>IF(OR(A21="",E21="",AND(F21="",G21="")),"",IF(G21&lt;&gt;"",G21-E21,F21-E21))</x:f>
      </x:c>
      <x:c r="K21" s="155" t="str">
        <x:f>IF(A21="","",IF(G21&lt;&gt;"",IF(H21="","ACCEPTANCE EVIDENCE MISSING","Achieved"),IF(F21="","NO FORECAST",IF(AND(E21&lt;&gt;"",F21&gt;E21),"Forecast late","Open"))))</x:f>
      </x:c>
    </x:row>
    <x:row r="22" ht="42" customHeight="1">
      <x:c r="A22" s="81"/>
      <x:c r="B22" s="81"/>
      <x:c r="C22" s="81"/>
      <x:c r="D22" s="144"/>
      <x:c r="E22" s="144"/>
      <x:c r="F22" s="144"/>
      <x:c r="G22" s="144"/>
      <x:c r="H22" s="81"/>
      <x:c r="I22" s="155" t="str">
        <x:f>IF(OR(A22="",D22="",AND(F22="",G22="")),"",IF(G22&lt;&gt;"",G22-D22,F22-D22))</x:f>
      </x:c>
      <x:c r="J22" s="155" t="str">
        <x:f>IF(OR(A22="",E22="",AND(F22="",G22="")),"",IF(G22&lt;&gt;"",G22-E22,F22-E22))</x:f>
      </x:c>
      <x:c r="K22" s="155" t="str">
        <x:f>IF(A22="","",IF(G22&lt;&gt;"",IF(H22="","ACCEPTANCE EVIDENCE MISSING","Achieved"),IF(F22="","NO FORECAST",IF(AND(E22&lt;&gt;"",F22&gt;E22),"Forecast late","Open"))))</x:f>
      </x:c>
    </x:row>
    <x:row r="23" ht="42" customHeight="1">
      <x:c r="A23" s="81"/>
      <x:c r="B23" s="81"/>
      <x:c r="C23" s="81"/>
      <x:c r="D23" s="144"/>
      <x:c r="E23" s="144"/>
      <x:c r="F23" s="144"/>
      <x:c r="G23" s="144"/>
      <x:c r="H23" s="81"/>
      <x:c r="I23" s="155" t="str">
        <x:f>IF(OR(A23="",D23="",AND(F23="",G23="")),"",IF(G23&lt;&gt;"",G23-D23,F23-D23))</x:f>
      </x:c>
      <x:c r="J23" s="155" t="str">
        <x:f>IF(OR(A23="",E23="",AND(F23="",G23="")),"",IF(G23&lt;&gt;"",G23-E23,F23-E23))</x:f>
      </x:c>
      <x:c r="K23" s="155" t="str">
        <x:f>IF(A23="","",IF(G23&lt;&gt;"",IF(H23="","ACCEPTANCE EVIDENCE MISSING","Achieved"),IF(F23="","NO FORECAST",IF(AND(E23&lt;&gt;"",F23&gt;E23),"Forecast late","Open"))))</x:f>
      </x:c>
    </x:row>
    <x:row r="24" ht="42" customHeight="1">
      <x:c r="A24" s="81"/>
      <x:c r="B24" s="81"/>
      <x:c r="C24" s="81"/>
      <x:c r="D24" s="144"/>
      <x:c r="E24" s="144"/>
      <x:c r="F24" s="144"/>
      <x:c r="G24" s="144"/>
      <x:c r="H24" s="81"/>
      <x:c r="I24" s="155" t="str">
        <x:f>IF(OR(A24="",D24="",AND(F24="",G24="")),"",IF(G24&lt;&gt;"",G24-D24,F24-D24))</x:f>
      </x:c>
      <x:c r="J24" s="155" t="str">
        <x:f>IF(OR(A24="",E24="",AND(F24="",G24="")),"",IF(G24&lt;&gt;"",G24-E24,F24-E24))</x:f>
      </x:c>
      <x:c r="K24" s="155" t="str">
        <x:f>IF(A24="","",IF(G24&lt;&gt;"",IF(H24="","ACCEPTANCE EVIDENCE MISSING","Achieved"),IF(F24="","NO FORECAST",IF(AND(E24&lt;&gt;"",F24&gt;E24),"Forecast late","Open"))))</x:f>
      </x:c>
    </x:row>
    <x:row r="25" ht="42" customHeight="1">
      <x:c r="A25" s="81"/>
      <x:c r="B25" s="81"/>
      <x:c r="C25" s="81"/>
      <x:c r="D25" s="144"/>
      <x:c r="E25" s="144"/>
      <x:c r="F25" s="144"/>
      <x:c r="G25" s="144"/>
      <x:c r="H25" s="81"/>
      <x:c r="I25" s="155" t="str">
        <x:f>IF(OR(A25="",D25="",AND(F25="",G25="")),"",IF(G25&lt;&gt;"",G25-D25,F25-D25))</x:f>
      </x:c>
      <x:c r="J25" s="155" t="str">
        <x:f>IF(OR(A25="",E25="",AND(F25="",G25="")),"",IF(G25&lt;&gt;"",G25-E25,F25-E25))</x:f>
      </x:c>
      <x:c r="K25" s="155" t="str">
        <x:f>IF(A25="","",IF(G25&lt;&gt;"",IF(H25="","ACCEPTANCE EVIDENCE MISSING","Achieved"),IF(F25="","NO FORECAST",IF(AND(E25&lt;&gt;"",F25&gt;E25),"Forecast late","Open"))))</x:f>
      </x:c>
    </x:row>
    <x:row r="26" ht="42" customHeight="1">
      <x:c r="A26" s="81"/>
      <x:c r="B26" s="81"/>
      <x:c r="C26" s="81"/>
      <x:c r="D26" s="144"/>
      <x:c r="E26" s="144"/>
      <x:c r="F26" s="144"/>
      <x:c r="G26" s="144"/>
      <x:c r="H26" s="81"/>
      <x:c r="I26" s="155" t="str">
        <x:f>IF(OR(A26="",D26="",AND(F26="",G26="")),"",IF(G26&lt;&gt;"",G26-D26,F26-D26))</x:f>
      </x:c>
      <x:c r="J26" s="155" t="str">
        <x:f>IF(OR(A26="",E26="",AND(F26="",G26="")),"",IF(G26&lt;&gt;"",G26-E26,F26-E26))</x:f>
      </x:c>
      <x:c r="K26" s="155" t="str">
        <x:f>IF(A26="","",IF(G26&lt;&gt;"",IF(H26="","ACCEPTANCE EVIDENCE MISSING","Achieved"),IF(F26="","NO FORECAST",IF(AND(E26&lt;&gt;"",F26&gt;E26),"Forecast late","Open"))))</x:f>
      </x:c>
    </x:row>
    <x:row r="27" ht="42" customHeight="1">
      <x:c r="A27" s="81"/>
      <x:c r="B27" s="81"/>
      <x:c r="C27" s="81"/>
      <x:c r="D27" s="144"/>
      <x:c r="E27" s="144"/>
      <x:c r="F27" s="144"/>
      <x:c r="G27" s="144"/>
      <x:c r="H27" s="81"/>
      <x:c r="I27" s="155" t="str">
        <x:f>IF(OR(A27="",D27="",AND(F27="",G27="")),"",IF(G27&lt;&gt;"",G27-D27,F27-D27))</x:f>
      </x:c>
      <x:c r="J27" s="155" t="str">
        <x:f>IF(OR(A27="",E27="",AND(F27="",G27="")),"",IF(G27&lt;&gt;"",G27-E27,F27-E27))</x:f>
      </x:c>
      <x:c r="K27" s="155" t="str">
        <x:f>IF(A27="","",IF(G27&lt;&gt;"",IF(H27="","ACCEPTANCE EVIDENCE MISSING","Achieved"),IF(F27="","NO FORECAST",IF(AND(E27&lt;&gt;"",F27&gt;E27),"Forecast late","Open"))))</x:f>
      </x:c>
    </x:row>
    <x:row r="28" ht="42" customHeight="1">
      <x:c r="A28" s="81"/>
      <x:c r="B28" s="81"/>
      <x:c r="C28" s="81"/>
      <x:c r="D28" s="144"/>
      <x:c r="E28" s="144"/>
      <x:c r="F28" s="144"/>
      <x:c r="G28" s="144"/>
      <x:c r="H28" s="81"/>
      <x:c r="I28" s="155" t="str">
        <x:f>IF(OR(A28="",D28="",AND(F28="",G28="")),"",IF(G28&lt;&gt;"",G28-D28,F28-D28))</x:f>
      </x:c>
      <x:c r="J28" s="155" t="str">
        <x:f>IF(OR(A28="",E28="",AND(F28="",G28="")),"",IF(G28&lt;&gt;"",G28-E28,F28-E28))</x:f>
      </x:c>
      <x:c r="K28" s="155" t="str">
        <x:f>IF(A28="","",IF(G28&lt;&gt;"",IF(H28="","ACCEPTANCE EVIDENCE MISSING","Achieved"),IF(F28="","NO FORECAST",IF(AND(E28&lt;&gt;"",F28&gt;E28),"Forecast late","Open"))))</x:f>
      </x:c>
    </x:row>
    <x:row r="29" ht="42" customHeight="1">
      <x:c r="A29" s="81"/>
      <x:c r="B29" s="81"/>
      <x:c r="C29" s="81"/>
      <x:c r="D29" s="144"/>
      <x:c r="E29" s="144"/>
      <x:c r="F29" s="144"/>
      <x:c r="G29" s="144"/>
      <x:c r="H29" s="81"/>
      <x:c r="I29" s="155" t="str">
        <x:f>IF(OR(A29="",D29="",AND(F29="",G29="")),"",IF(G29&lt;&gt;"",G29-D29,F29-D29))</x:f>
      </x:c>
      <x:c r="J29" s="155" t="str">
        <x:f>IF(OR(A29="",E29="",AND(F29="",G29="")),"",IF(G29&lt;&gt;"",G29-E29,F29-E29))</x:f>
      </x:c>
      <x:c r="K29" s="155" t="str">
        <x:f>IF(A29="","",IF(G29&lt;&gt;"",IF(H29="","ACCEPTANCE EVIDENCE MISSING","Achieved"),IF(F29="","NO FORECAST",IF(AND(E29&lt;&gt;"",F29&gt;E29),"Forecast late","Open"))))</x:f>
      </x:c>
    </x:row>
    <x:row r="30" ht="42" customHeight="1">
      <x:c r="A30" s="81"/>
      <x:c r="B30" s="81"/>
      <x:c r="C30" s="81"/>
      <x:c r="D30" s="144"/>
      <x:c r="E30" s="144"/>
      <x:c r="F30" s="144"/>
      <x:c r="G30" s="144"/>
      <x:c r="H30" s="81"/>
      <x:c r="I30" s="155" t="str">
        <x:f>IF(OR(A30="",D30="",AND(F30="",G30="")),"",IF(G30&lt;&gt;"",G30-D30,F30-D30))</x:f>
      </x:c>
      <x:c r="J30" s="155" t="str">
        <x:f>IF(OR(A30="",E30="",AND(F30="",G30="")),"",IF(G30&lt;&gt;"",G30-E30,F30-E30))</x:f>
      </x:c>
      <x:c r="K30" s="155" t="str">
        <x:f>IF(A30="","",IF(G30&lt;&gt;"",IF(H30="","ACCEPTANCE EVIDENCE MISSING","Achieved"),IF(F30="","NO FORECAST",IF(AND(E30&lt;&gt;"",F30&gt;E30),"Forecast late","Open"))))</x:f>
      </x:c>
    </x:row>
    <x:row r="31" ht="42" customHeight="1">
      <x:c r="A31" s="81"/>
      <x:c r="B31" s="81"/>
      <x:c r="C31" s="81"/>
      <x:c r="D31" s="144"/>
      <x:c r="E31" s="144"/>
      <x:c r="F31" s="144"/>
      <x:c r="G31" s="144"/>
      <x:c r="H31" s="81"/>
      <x:c r="I31" s="155" t="str">
        <x:f>IF(OR(A31="",D31="",AND(F31="",G31="")),"",IF(G31&lt;&gt;"",G31-D31,F31-D31))</x:f>
      </x:c>
      <x:c r="J31" s="155" t="str">
        <x:f>IF(OR(A31="",E31="",AND(F31="",G31="")),"",IF(G31&lt;&gt;"",G31-E31,F31-E31))</x:f>
      </x:c>
      <x:c r="K31" s="155" t="str">
        <x:f>IF(A31="","",IF(G31&lt;&gt;"",IF(H31="","ACCEPTANCE EVIDENCE MISSING","Achieved"),IF(F31="","NO FORECAST",IF(AND(E31&lt;&gt;"",F31&gt;E31),"Forecast late","Open"))))</x:f>
      </x:c>
    </x:row>
    <x:row r="32" ht="42" customHeight="1">
      <x:c r="A32" s="81"/>
      <x:c r="B32" s="81"/>
      <x:c r="C32" s="81"/>
      <x:c r="D32" s="144"/>
      <x:c r="E32" s="144"/>
      <x:c r="F32" s="144"/>
      <x:c r="G32" s="144"/>
      <x:c r="H32" s="81"/>
      <x:c r="I32" s="155" t="str">
        <x:f>IF(OR(A32="",D32="",AND(F32="",G32="")),"",IF(G32&lt;&gt;"",G32-D32,F32-D32))</x:f>
      </x:c>
      <x:c r="J32" s="155" t="str">
        <x:f>IF(OR(A32="",E32="",AND(F32="",G32="")),"",IF(G32&lt;&gt;"",G32-E32,F32-E32))</x:f>
      </x:c>
      <x:c r="K32" s="155" t="str">
        <x:f>IF(A32="","",IF(G32&lt;&gt;"",IF(H32="","ACCEPTANCE EVIDENCE MISSING","Achieved"),IF(F32="","NO FORECAST",IF(AND(E32&lt;&gt;"",F32&gt;E32),"Forecast late","Open"))))</x:f>
      </x:c>
    </x:row>
    <x:row r="33" ht="42" customHeight="1">
      <x:c r="A33" s="81"/>
      <x:c r="B33" s="81"/>
      <x:c r="C33" s="81"/>
      <x:c r="D33" s="144"/>
      <x:c r="E33" s="144"/>
      <x:c r="F33" s="144"/>
      <x:c r="G33" s="144"/>
      <x:c r="H33" s="81"/>
      <x:c r="I33" s="155" t="str">
        <x:f>IF(OR(A33="",D33="",AND(F33="",G33="")),"",IF(G33&lt;&gt;"",G33-D33,F33-D33))</x:f>
      </x:c>
      <x:c r="J33" s="155" t="str">
        <x:f>IF(OR(A33="",E33="",AND(F33="",G33="")),"",IF(G33&lt;&gt;"",G33-E33,F33-E33))</x:f>
      </x:c>
      <x:c r="K33" s="155" t="str">
        <x:f>IF(A33="","",IF(G33&lt;&gt;"",IF(H33="","ACCEPTANCE EVIDENCE MISSING","Achieved"),IF(F33="","NO FORECAST",IF(AND(E33&lt;&gt;"",F33&gt;E33),"Forecast late","Open"))))</x:f>
      </x:c>
    </x:row>
    <x:row r="34" ht="42" customHeight="1">
      <x:c r="A34" s="81"/>
      <x:c r="B34" s="81"/>
      <x:c r="C34" s="81"/>
      <x:c r="D34" s="144"/>
      <x:c r="E34" s="144"/>
      <x:c r="F34" s="144"/>
      <x:c r="G34" s="144"/>
      <x:c r="H34" s="81"/>
      <x:c r="I34" s="155" t="str">
        <x:f>IF(OR(A34="",D34="",AND(F34="",G34="")),"",IF(G34&lt;&gt;"",G34-D34,F34-D34))</x:f>
      </x:c>
      <x:c r="J34" s="155" t="str">
        <x:f>IF(OR(A34="",E34="",AND(F34="",G34="")),"",IF(G34&lt;&gt;"",G34-E34,F34-E34))</x:f>
      </x:c>
      <x:c r="K34" s="155" t="str">
        <x:f>IF(A34="","",IF(G34&lt;&gt;"",IF(H34="","ACCEPTANCE EVIDENCE MISSING","Achieved"),IF(F34="","NO FORECAST",IF(AND(E34&lt;&gt;"",F34&gt;E34),"Forecast late","Open"))))</x:f>
      </x:c>
    </x:row>
    <x:row r="35" ht="42" customHeight="1">
      <x:c r="A35" s="81"/>
      <x:c r="B35" s="81"/>
      <x:c r="C35" s="81"/>
      <x:c r="D35" s="144"/>
      <x:c r="E35" s="144"/>
      <x:c r="F35" s="144"/>
      <x:c r="G35" s="144"/>
      <x:c r="H35" s="81"/>
      <x:c r="I35" s="155" t="str">
        <x:f>IF(OR(A35="",D35="",AND(F35="",G35="")),"",IF(G35&lt;&gt;"",G35-D35,F35-D35))</x:f>
      </x:c>
      <x:c r="J35" s="155" t="str">
        <x:f>IF(OR(A35="",E35="",AND(F35="",G35="")),"",IF(G35&lt;&gt;"",G35-E35,F35-E35))</x:f>
      </x:c>
      <x:c r="K35" s="155" t="str">
        <x:f>IF(A35="","",IF(G35&lt;&gt;"",IF(H35="","ACCEPTANCE EVIDENCE MISSING","Achieved"),IF(F35="","NO FORECAST",IF(AND(E35&lt;&gt;"",F35&gt;E35),"Forecast late","Open"))))</x:f>
      </x:c>
    </x:row>
    <x:row r="36" ht="42" customHeight="1">
      <x:c r="A36" s="81"/>
      <x:c r="B36" s="81"/>
      <x:c r="C36" s="81"/>
      <x:c r="D36" s="144"/>
      <x:c r="E36" s="144"/>
      <x:c r="F36" s="144"/>
      <x:c r="G36" s="144"/>
      <x:c r="H36" s="81"/>
      <x:c r="I36" s="155" t="str">
        <x:f>IF(OR(A36="",D36="",AND(F36="",G36="")),"",IF(G36&lt;&gt;"",G36-D36,F36-D36))</x:f>
      </x:c>
      <x:c r="J36" s="155" t="str">
        <x:f>IF(OR(A36="",E36="",AND(F36="",G36="")),"",IF(G36&lt;&gt;"",G36-E36,F36-E36))</x:f>
      </x:c>
      <x:c r="K36" s="155" t="str">
        <x:f>IF(A36="","",IF(G36&lt;&gt;"",IF(H36="","ACCEPTANCE EVIDENCE MISSING","Achieved"),IF(F36="","NO FORECAST",IF(AND(E36&lt;&gt;"",F36&gt;E36),"Forecast late","Open"))))</x:f>
      </x:c>
    </x:row>
    <x:row r="37" ht="42" customHeight="1">
      <x:c r="A37" s="81"/>
      <x:c r="B37" s="81"/>
      <x:c r="C37" s="81"/>
      <x:c r="D37" s="144"/>
      <x:c r="E37" s="144"/>
      <x:c r="F37" s="144"/>
      <x:c r="G37" s="144"/>
      <x:c r="H37" s="81"/>
      <x:c r="I37" s="155" t="str">
        <x:f>IF(OR(A37="",D37="",AND(F37="",G37="")),"",IF(G37&lt;&gt;"",G37-D37,F37-D37))</x:f>
      </x:c>
      <x:c r="J37" s="155" t="str">
        <x:f>IF(OR(A37="",E37="",AND(F37="",G37="")),"",IF(G37&lt;&gt;"",G37-E37,F37-E37))</x:f>
      </x:c>
      <x:c r="K37" s="155" t="str">
        <x:f>IF(A37="","",IF(G37&lt;&gt;"",IF(H37="","ACCEPTANCE EVIDENCE MISSING","Achieved"),IF(F37="","NO FORECAST",IF(AND(E37&lt;&gt;"",F37&gt;E37),"Forecast late","Open"))))</x:f>
      </x:c>
    </x:row>
    <x:row r="38" ht="42" customHeight="1">
      <x:c r="A38" s="81"/>
      <x:c r="B38" s="81"/>
      <x:c r="C38" s="81"/>
      <x:c r="D38" s="144"/>
      <x:c r="E38" s="144"/>
      <x:c r="F38" s="144"/>
      <x:c r="G38" s="144"/>
      <x:c r="H38" s="81"/>
      <x:c r="I38" s="155" t="str">
        <x:f>IF(OR(A38="",D38="",AND(F38="",G38="")),"",IF(G38&lt;&gt;"",G38-D38,F38-D38))</x:f>
      </x:c>
      <x:c r="J38" s="155" t="str">
        <x:f>IF(OR(A38="",E38="",AND(F38="",G38="")),"",IF(G38&lt;&gt;"",G38-E38,F38-E38))</x:f>
      </x:c>
      <x:c r="K38" s="155" t="str">
        <x:f>IF(A38="","",IF(G38&lt;&gt;"",IF(H38="","ACCEPTANCE EVIDENCE MISSING","Achieved"),IF(F38="","NO FORECAST",IF(AND(E38&lt;&gt;"",F38&gt;E38),"Forecast late","Open"))))</x:f>
      </x:c>
    </x:row>
    <x:row r="39" ht="42" customHeight="1">
      <x:c r="A39" s="81"/>
      <x:c r="B39" s="81"/>
      <x:c r="C39" s="81"/>
      <x:c r="D39" s="144"/>
      <x:c r="E39" s="144"/>
      <x:c r="F39" s="144"/>
      <x:c r="G39" s="144"/>
      <x:c r="H39" s="81"/>
      <x:c r="I39" s="155" t="str">
        <x:f>IF(OR(A39="",D39="",AND(F39="",G39="")),"",IF(G39&lt;&gt;"",G39-D39,F39-D39))</x:f>
      </x:c>
      <x:c r="J39" s="155" t="str">
        <x:f>IF(OR(A39="",E39="",AND(F39="",G39="")),"",IF(G39&lt;&gt;"",G39-E39,F39-E39))</x:f>
      </x:c>
      <x:c r="K39" s="155" t="str">
        <x:f>IF(A39="","",IF(G39&lt;&gt;"",IF(H39="","ACCEPTANCE EVIDENCE MISSING","Achieved"),IF(F39="","NO FORECAST",IF(AND(E39&lt;&gt;"",F39&gt;E39),"Forecast late","Open"))))</x:f>
      </x:c>
    </x:row>
    <x:row r="40" ht="42" customHeight="1">
      <x:c r="A40" s="81"/>
      <x:c r="B40" s="81"/>
      <x:c r="C40" s="81"/>
      <x:c r="D40" s="144"/>
      <x:c r="E40" s="144"/>
      <x:c r="F40" s="144"/>
      <x:c r="G40" s="144"/>
      <x:c r="H40" s="81"/>
      <x:c r="I40" s="155" t="str">
        <x:f>IF(OR(A40="",D40="",AND(F40="",G40="")),"",IF(G40&lt;&gt;"",G40-D40,F40-D40))</x:f>
      </x:c>
      <x:c r="J40" s="155" t="str">
        <x:f>IF(OR(A40="",E40="",AND(F40="",G40="")),"",IF(G40&lt;&gt;"",G40-E40,F40-E40))</x:f>
      </x:c>
      <x:c r="K40" s="155" t="str">
        <x:f>IF(A40="","",IF(G40&lt;&gt;"",IF(H40="","ACCEPTANCE EVIDENCE MISSING","Achieved"),IF(F40="","NO FORECAST",IF(AND(E40&lt;&gt;"",F40&gt;E40),"Forecast late","Open"))))</x:f>
      </x:c>
    </x:row>
    <x:row r="41" ht="42" customHeight="1">
      <x:c r="A41" s="81"/>
      <x:c r="B41" s="81"/>
      <x:c r="C41" s="81"/>
      <x:c r="D41" s="144"/>
      <x:c r="E41" s="144"/>
      <x:c r="F41" s="144"/>
      <x:c r="G41" s="144"/>
      <x:c r="H41" s="81"/>
      <x:c r="I41" s="155" t="str">
        <x:f>IF(OR(A41="",D41="",AND(F41="",G41="")),"",IF(G41&lt;&gt;"",G41-D41,F41-D41))</x:f>
      </x:c>
      <x:c r="J41" s="155" t="str">
        <x:f>IF(OR(A41="",E41="",AND(F41="",G41="")),"",IF(G41&lt;&gt;"",G41-E41,F41-E41))</x:f>
      </x:c>
      <x:c r="K41" s="155" t="str">
        <x:f>IF(A41="","",IF(G41&lt;&gt;"",IF(H41="","ACCEPTANCE EVIDENCE MISSING","Achieved"),IF(F41="","NO FORECAST",IF(AND(E41&lt;&gt;"",F41&gt;E41),"Forecast late","Open"))))</x:f>
      </x:c>
    </x:row>
    <x:row r="42" ht="42" customHeight="1">
      <x:c r="A42" s="81"/>
      <x:c r="B42" s="81"/>
      <x:c r="C42" s="81"/>
      <x:c r="D42" s="144"/>
      <x:c r="E42" s="144"/>
      <x:c r="F42" s="144"/>
      <x:c r="G42" s="144"/>
      <x:c r="H42" s="81"/>
      <x:c r="I42" s="155" t="str">
        <x:f>IF(OR(A42="",D42="",AND(F42="",G42="")),"",IF(G42&lt;&gt;"",G42-D42,F42-D42))</x:f>
      </x:c>
      <x:c r="J42" s="155" t="str">
        <x:f>IF(OR(A42="",E42="",AND(F42="",G42="")),"",IF(G42&lt;&gt;"",G42-E42,F42-E42))</x:f>
      </x:c>
      <x:c r="K42" s="155" t="str">
        <x:f>IF(A42="","",IF(G42&lt;&gt;"",IF(H42="","ACCEPTANCE EVIDENCE MISSING","Achieved"),IF(F42="","NO FORECAST",IF(AND(E42&lt;&gt;"",F42&gt;E42),"Forecast late","Open"))))</x:f>
      </x:c>
    </x:row>
    <x:row r="43" ht="42" customHeight="1">
      <x:c r="A43" s="81"/>
      <x:c r="B43" s="81"/>
      <x:c r="C43" s="81"/>
      <x:c r="D43" s="144"/>
      <x:c r="E43" s="144"/>
      <x:c r="F43" s="144"/>
      <x:c r="G43" s="144"/>
      <x:c r="H43" s="81"/>
      <x:c r="I43" s="155" t="str">
        <x:f>IF(OR(A43="",D43="",AND(F43="",G43="")),"",IF(G43&lt;&gt;"",G43-D43,F43-D43))</x:f>
      </x:c>
      <x:c r="J43" s="155" t="str">
        <x:f>IF(OR(A43="",E43="",AND(F43="",G43="")),"",IF(G43&lt;&gt;"",G43-E43,F43-E43))</x:f>
      </x:c>
      <x:c r="K43" s="155" t="str">
        <x:f>IF(A43="","",IF(G43&lt;&gt;"",IF(H43="","ACCEPTANCE EVIDENCE MISSING","Achieved"),IF(F43="","NO FORECAST",IF(AND(E43&lt;&gt;"",F43&gt;E43),"Forecast late","Open"))))</x:f>
      </x:c>
    </x:row>
    <x:row r="44" ht="42" customHeight="1">
      <x:c r="A44" s="81"/>
      <x:c r="B44" s="81"/>
      <x:c r="C44" s="81"/>
      <x:c r="D44" s="144"/>
      <x:c r="E44" s="144"/>
      <x:c r="F44" s="144"/>
      <x:c r="G44" s="144"/>
      <x:c r="H44" s="81"/>
      <x:c r="I44" s="155" t="str">
        <x:f>IF(OR(A44="",D44="",AND(F44="",G44="")),"",IF(G44&lt;&gt;"",G44-D44,F44-D44))</x:f>
      </x:c>
      <x:c r="J44" s="155" t="str">
        <x:f>IF(OR(A44="",E44="",AND(F44="",G44="")),"",IF(G44&lt;&gt;"",G44-E44,F44-E44))</x:f>
      </x:c>
      <x:c r="K44" s="155" t="str">
        <x:f>IF(A44="","",IF(G44&lt;&gt;"",IF(H44="","ACCEPTANCE EVIDENCE MISSING","Achieved"),IF(F44="","NO FORECAST",IF(AND(E44&lt;&gt;"",F44&gt;E44),"Forecast late","Open"))))</x:f>
      </x:c>
    </x:row>
    <x:row r="45" ht="42" customHeight="1">
      <x:c r="A45" s="81"/>
      <x:c r="B45" s="81"/>
      <x:c r="C45" s="81"/>
      <x:c r="D45" s="144"/>
      <x:c r="E45" s="144"/>
      <x:c r="F45" s="144"/>
      <x:c r="G45" s="144"/>
      <x:c r="H45" s="81"/>
      <x:c r="I45" s="155" t="str">
        <x:f>IF(OR(A45="",D45="",AND(F45="",G45="")),"",IF(G45&lt;&gt;"",G45-D45,F45-D45))</x:f>
      </x:c>
      <x:c r="J45" s="155" t="str">
        <x:f>IF(OR(A45="",E45="",AND(F45="",G45="")),"",IF(G45&lt;&gt;"",G45-E45,F45-E45))</x:f>
      </x:c>
      <x:c r="K45" s="155" t="str">
        <x:f>IF(A45="","",IF(G45&lt;&gt;"",IF(H45="","ACCEPTANCE EVIDENCE MISSING","Achieved"),IF(F45="","NO FORECAST",IF(AND(E45&lt;&gt;"",F45&gt;E45),"Forecast late","Open"))))</x:f>
      </x:c>
    </x:row>
    <x:row r="46" ht="42" customHeight="1">
      <x:c r="A46" s="81"/>
      <x:c r="B46" s="81"/>
      <x:c r="C46" s="81"/>
      <x:c r="D46" s="144"/>
      <x:c r="E46" s="144"/>
      <x:c r="F46" s="144"/>
      <x:c r="G46" s="144"/>
      <x:c r="H46" s="81"/>
      <x:c r="I46" s="155" t="str">
        <x:f>IF(OR(A46="",D46="",AND(F46="",G46="")),"",IF(G46&lt;&gt;"",G46-D46,F46-D46))</x:f>
      </x:c>
      <x:c r="J46" s="155" t="str">
        <x:f>IF(OR(A46="",E46="",AND(F46="",G46="")),"",IF(G46&lt;&gt;"",G46-E46,F46-E46))</x:f>
      </x:c>
      <x:c r="K46" s="155" t="str">
        <x:f>IF(A46="","",IF(G46&lt;&gt;"",IF(H46="","ACCEPTANCE EVIDENCE MISSING","Achieved"),IF(F46="","NO FORECAST",IF(AND(E46&lt;&gt;"",F46&gt;E46),"Forecast late","Open"))))</x:f>
      </x:c>
    </x:row>
    <x:row r="47" ht="42" customHeight="1">
      <x:c r="A47" s="81"/>
      <x:c r="B47" s="81"/>
      <x:c r="C47" s="81"/>
      <x:c r="D47" s="144"/>
      <x:c r="E47" s="144"/>
      <x:c r="F47" s="144"/>
      <x:c r="G47" s="144"/>
      <x:c r="H47" s="81"/>
      <x:c r="I47" s="155" t="str">
        <x:f>IF(OR(A47="",D47="",AND(F47="",G47="")),"",IF(G47&lt;&gt;"",G47-D47,F47-D47))</x:f>
      </x:c>
      <x:c r="J47" s="155" t="str">
        <x:f>IF(OR(A47="",E47="",AND(F47="",G47="")),"",IF(G47&lt;&gt;"",G47-E47,F47-E47))</x:f>
      </x:c>
      <x:c r="K47" s="155" t="str">
        <x:f>IF(A47="","",IF(G47&lt;&gt;"",IF(H47="","ACCEPTANCE EVIDENCE MISSING","Achieved"),IF(F47="","NO FORECAST",IF(AND(E47&lt;&gt;"",F47&gt;E47),"Forecast late","Open"))))</x:f>
      </x:c>
    </x:row>
    <x:row r="48" ht="42" customHeight="1">
      <x:c r="A48" s="81"/>
      <x:c r="B48" s="81"/>
      <x:c r="C48" s="81"/>
      <x:c r="D48" s="144"/>
      <x:c r="E48" s="144"/>
      <x:c r="F48" s="144"/>
      <x:c r="G48" s="144"/>
      <x:c r="H48" s="81"/>
      <x:c r="I48" s="155" t="str">
        <x:f>IF(OR(A48="",D48="",AND(F48="",G48="")),"",IF(G48&lt;&gt;"",G48-D48,F48-D48))</x:f>
      </x:c>
      <x:c r="J48" s="155" t="str">
        <x:f>IF(OR(A48="",E48="",AND(F48="",G48="")),"",IF(G48&lt;&gt;"",G48-E48,F48-E48))</x:f>
      </x:c>
      <x:c r="K48" s="155" t="str">
        <x:f>IF(A48="","",IF(G48&lt;&gt;"",IF(H48="","ACCEPTANCE EVIDENCE MISSING","Achieved"),IF(F48="","NO FORECAST",IF(AND(E48&lt;&gt;"",F48&gt;E48),"Forecast late","Open"))))</x:f>
      </x:c>
    </x:row>
    <x:row r="49" ht="42" customHeight="1">
      <x:c r="A49" s="81"/>
      <x:c r="B49" s="81"/>
      <x:c r="C49" s="81"/>
      <x:c r="D49" s="144"/>
      <x:c r="E49" s="144"/>
      <x:c r="F49" s="144"/>
      <x:c r="G49" s="144"/>
      <x:c r="H49" s="81"/>
      <x:c r="I49" s="155" t="str">
        <x:f>IF(OR(A49="",D49="",AND(F49="",G49="")),"",IF(G49&lt;&gt;"",G49-D49,F49-D49))</x:f>
      </x:c>
      <x:c r="J49" s="155" t="str">
        <x:f>IF(OR(A49="",E49="",AND(F49="",G49="")),"",IF(G49&lt;&gt;"",G49-E49,F49-E49))</x:f>
      </x:c>
      <x:c r="K49" s="155" t="str">
        <x:f>IF(A49="","",IF(G49&lt;&gt;"",IF(H49="","ACCEPTANCE EVIDENCE MISSING","Achieved"),IF(F49="","NO FORECAST",IF(AND(E49&lt;&gt;"",F49&gt;E49),"Forecast late","Open"))))</x:f>
      </x:c>
    </x:row>
    <x:row r="50" ht="42" customHeight="1">
      <x:c r="A50" s="81"/>
      <x:c r="B50" s="81"/>
      <x:c r="C50" s="81"/>
      <x:c r="D50" s="144"/>
      <x:c r="E50" s="144"/>
      <x:c r="F50" s="144"/>
      <x:c r="G50" s="144"/>
      <x:c r="H50" s="81"/>
      <x:c r="I50" s="155" t="str">
        <x:f>IF(OR(A50="",D50="",AND(F50="",G50="")),"",IF(G50&lt;&gt;"",G50-D50,F50-D50))</x:f>
      </x:c>
      <x:c r="J50" s="155" t="str">
        <x:f>IF(OR(A50="",E50="",AND(F50="",G50="")),"",IF(G50&lt;&gt;"",G50-E50,F50-E50))</x:f>
      </x:c>
      <x:c r="K50" s="155" t="str">
        <x:f>IF(A50="","",IF(G50&lt;&gt;"",IF(H50="","ACCEPTANCE EVIDENCE MISSING","Achieved"),IF(F50="","NO FORECAST",IF(AND(E50&lt;&gt;"",F50&gt;E50),"Forecast late","Open"))))</x:f>
      </x:c>
    </x:row>
    <x:row r="51" ht="42" customHeight="1">
      <x:c r="A51" s="81"/>
      <x:c r="B51" s="81"/>
      <x:c r="C51" s="81"/>
      <x:c r="D51" s="144"/>
      <x:c r="E51" s="144"/>
      <x:c r="F51" s="144"/>
      <x:c r="G51" s="144"/>
      <x:c r="H51" s="81"/>
      <x:c r="I51" s="155" t="str">
        <x:f>IF(OR(A51="",D51="",AND(F51="",G51="")),"",IF(G51&lt;&gt;"",G51-D51,F51-D51))</x:f>
      </x:c>
      <x:c r="J51" s="155" t="str">
        <x:f>IF(OR(A51="",E51="",AND(F51="",G51="")),"",IF(G51&lt;&gt;"",G51-E51,F51-E51))</x:f>
      </x:c>
      <x:c r="K51" s="155" t="str">
        <x:f>IF(A51="","",IF(G51&lt;&gt;"",IF(H51="","ACCEPTANCE EVIDENCE MISSING","Achieved"),IF(F51="","NO FORECAST",IF(AND(E51&lt;&gt;"",F51&gt;E51),"Forecast late","Open"))))</x:f>
      </x:c>
    </x:row>
    <x:row r="52" ht="42" customHeight="1">
      <x:c r="A52" s="81"/>
      <x:c r="B52" s="81"/>
      <x:c r="C52" s="81"/>
      <x:c r="D52" s="144"/>
      <x:c r="E52" s="144"/>
      <x:c r="F52" s="144"/>
      <x:c r="G52" s="144"/>
      <x:c r="H52" s="81"/>
      <x:c r="I52" s="155" t="str">
        <x:f>IF(OR(A52="",D52="",AND(F52="",G52="")),"",IF(G52&lt;&gt;"",G52-D52,F52-D52))</x:f>
      </x:c>
      <x:c r="J52" s="155" t="str">
        <x:f>IF(OR(A52="",E52="",AND(F52="",G52="")),"",IF(G52&lt;&gt;"",G52-E52,F52-E52))</x:f>
      </x:c>
      <x:c r="K52" s="155" t="str">
        <x:f>IF(A52="","",IF(G52&lt;&gt;"",IF(H52="","ACCEPTANCE EVIDENCE MISSING","Achieved"),IF(F52="","NO FORECAST",IF(AND(E52&lt;&gt;"",F52&gt;E52),"Forecast late","Open"))))</x:f>
      </x:c>
    </x:row>
    <x:row r="53" ht="42" customHeight="1">
      <x:c r="A53" s="81"/>
      <x:c r="B53" s="81"/>
      <x:c r="C53" s="81"/>
      <x:c r="D53" s="144"/>
      <x:c r="E53" s="144"/>
      <x:c r="F53" s="144"/>
      <x:c r="G53" s="144"/>
      <x:c r="H53" s="81"/>
      <x:c r="I53" s="155" t="str">
        <x:f>IF(OR(A53="",D53="",AND(F53="",G53="")),"",IF(G53&lt;&gt;"",G53-D53,F53-D53))</x:f>
      </x:c>
      <x:c r="J53" s="155" t="str">
        <x:f>IF(OR(A53="",E53="",AND(F53="",G53="")),"",IF(G53&lt;&gt;"",G53-E53,F53-E53))</x:f>
      </x:c>
      <x:c r="K53" s="155" t="str">
        <x:f>IF(A53="","",IF(G53&lt;&gt;"",IF(H53="","ACCEPTANCE EVIDENCE MISSING","Achieved"),IF(F53="","NO FORECAST",IF(AND(E53&lt;&gt;"",F53&gt;E53),"Forecast late","Open"))))</x:f>
      </x:c>
    </x:row>
    <x:row r="54" ht="42" customHeight="1">
      <x:c r="A54" s="81"/>
      <x:c r="B54" s="81"/>
      <x:c r="C54" s="81"/>
      <x:c r="D54" s="144"/>
      <x:c r="E54" s="144"/>
      <x:c r="F54" s="144"/>
      <x:c r="G54" s="144"/>
      <x:c r="H54" s="81"/>
      <x:c r="I54" s="155" t="str">
        <x:f>IF(OR(A54="",D54="",AND(F54="",G54="")),"",IF(G54&lt;&gt;"",G54-D54,F54-D54))</x:f>
      </x:c>
      <x:c r="J54" s="155" t="str">
        <x:f>IF(OR(A54="",E54="",AND(F54="",G54="")),"",IF(G54&lt;&gt;"",G54-E54,F54-E54))</x:f>
      </x:c>
      <x:c r="K54" s="155" t="str">
        <x:f>IF(A54="","",IF(G54&lt;&gt;"",IF(H54="","ACCEPTANCE EVIDENCE MISSING","Achieved"),IF(F54="","NO FORECAST",IF(AND(E54&lt;&gt;"",F54&gt;E54),"Forecast late","Open"))))</x:f>
      </x:c>
    </x:row>
    <x:row r="55" ht="42" customHeight="1">
      <x:c r="A55" s="81"/>
      <x:c r="B55" s="81"/>
      <x:c r="C55" s="81"/>
      <x:c r="D55" s="144"/>
      <x:c r="E55" s="144"/>
      <x:c r="F55" s="144"/>
      <x:c r="G55" s="144"/>
      <x:c r="H55" s="81"/>
      <x:c r="I55" s="155" t="str">
        <x:f>IF(OR(A55="",D55="",AND(F55="",G55="")),"",IF(G55&lt;&gt;"",G55-D55,F55-D55))</x:f>
      </x:c>
      <x:c r="J55" s="155" t="str">
        <x:f>IF(OR(A55="",E55="",AND(F55="",G55="")),"",IF(G55&lt;&gt;"",G55-E55,F55-E55))</x:f>
      </x:c>
      <x:c r="K55" s="155" t="str">
        <x:f>IF(A55="","",IF(G55&lt;&gt;"",IF(H55="","ACCEPTANCE EVIDENCE MISSING","Achieved"),IF(F55="","NO FORECAST",IF(AND(E55&lt;&gt;"",F55&gt;E55),"Forecast late","Open"))))</x:f>
      </x:c>
    </x:row>
    <x:row r="56" ht="42" customHeight="1">
      <x:c r="A56" s="81"/>
      <x:c r="B56" s="81"/>
      <x:c r="C56" s="81"/>
      <x:c r="D56" s="144"/>
      <x:c r="E56" s="144"/>
      <x:c r="F56" s="144"/>
      <x:c r="G56" s="144"/>
      <x:c r="H56" s="81"/>
      <x:c r="I56" s="155" t="str">
        <x:f>IF(OR(A56="",D56="",AND(F56="",G56="")),"",IF(G56&lt;&gt;"",G56-D56,F56-D56))</x:f>
      </x:c>
      <x:c r="J56" s="155" t="str">
        <x:f>IF(OR(A56="",E56="",AND(F56="",G56="")),"",IF(G56&lt;&gt;"",G56-E56,F56-E56))</x:f>
      </x:c>
      <x:c r="K56" s="155" t="str">
        <x:f>IF(A56="","",IF(G56&lt;&gt;"",IF(H56="","ACCEPTANCE EVIDENCE MISSING","Achieved"),IF(F56="","NO FORECAST",IF(AND(E56&lt;&gt;"",F56&gt;E56),"Forecast late","Open"))))</x:f>
      </x:c>
    </x:row>
    <x:row r="57" ht="42" customHeight="1">
      <x:c r="A57" s="81"/>
      <x:c r="B57" s="81"/>
      <x:c r="C57" s="81"/>
      <x:c r="D57" s="144"/>
      <x:c r="E57" s="144"/>
      <x:c r="F57" s="144"/>
      <x:c r="G57" s="144"/>
      <x:c r="H57" s="81"/>
      <x:c r="I57" s="155" t="str">
        <x:f>IF(OR(A57="",D57="",AND(F57="",G57="")),"",IF(G57&lt;&gt;"",G57-D57,F57-D57))</x:f>
      </x:c>
      <x:c r="J57" s="155" t="str">
        <x:f>IF(OR(A57="",E57="",AND(F57="",G57="")),"",IF(G57&lt;&gt;"",G57-E57,F57-E57))</x:f>
      </x:c>
      <x:c r="K57" s="155" t="str">
        <x:f>IF(A57="","",IF(G57&lt;&gt;"",IF(H57="","ACCEPTANCE EVIDENCE MISSING","Achieved"),IF(F57="","NO FORECAST",IF(AND(E57&lt;&gt;"",F57&gt;E57),"Forecast late","Open"))))</x:f>
      </x:c>
    </x:row>
    <x:row r="58" ht="42" customHeight="1">
      <x:c r="A58" s="81"/>
      <x:c r="B58" s="81"/>
      <x:c r="C58" s="81"/>
      <x:c r="D58" s="144"/>
      <x:c r="E58" s="144"/>
      <x:c r="F58" s="144"/>
      <x:c r="G58" s="144"/>
      <x:c r="H58" s="81"/>
      <x:c r="I58" s="155" t="str">
        <x:f>IF(OR(A58="",D58="",AND(F58="",G58="")),"",IF(G58&lt;&gt;"",G58-D58,F58-D58))</x:f>
      </x:c>
      <x:c r="J58" s="155" t="str">
        <x:f>IF(OR(A58="",E58="",AND(F58="",G58="")),"",IF(G58&lt;&gt;"",G58-E58,F58-E58))</x:f>
      </x:c>
      <x:c r="K58" s="155" t="str">
        <x:f>IF(A58="","",IF(G58&lt;&gt;"",IF(H58="","ACCEPTANCE EVIDENCE MISSING","Achieved"),IF(F58="","NO FORECAST",IF(AND(E58&lt;&gt;"",F58&gt;E58),"Forecast late","Open"))))</x:f>
      </x:c>
    </x:row>
    <x:row r="59" ht="42" customHeight="1">
      <x:c r="A59" s="81"/>
      <x:c r="B59" s="81"/>
      <x:c r="C59" s="81"/>
      <x:c r="D59" s="144"/>
      <x:c r="E59" s="144"/>
      <x:c r="F59" s="144"/>
      <x:c r="G59" s="144"/>
      <x:c r="H59" s="81"/>
      <x:c r="I59" s="155" t="str">
        <x:f>IF(OR(A59="",D59="",AND(F59="",G59="")),"",IF(G59&lt;&gt;"",G59-D59,F59-D59))</x:f>
      </x:c>
      <x:c r="J59" s="155" t="str">
        <x:f>IF(OR(A59="",E59="",AND(F59="",G59="")),"",IF(G59&lt;&gt;"",G59-E59,F59-E59))</x:f>
      </x:c>
      <x:c r="K59" s="155" t="str">
        <x:f>IF(A59="","",IF(G59&lt;&gt;"",IF(H59="","ACCEPTANCE EVIDENCE MISSING","Achieved"),IF(F59="","NO FORECAST",IF(AND(E59&lt;&gt;"",F59&gt;E59),"Forecast late","Open"))))</x:f>
      </x:c>
    </x:row>
    <x:row r="60" ht="42" customHeight="1">
      <x:c r="A60" s="81"/>
      <x:c r="B60" s="81"/>
      <x:c r="C60" s="81"/>
      <x:c r="D60" s="144"/>
      <x:c r="E60" s="144"/>
      <x:c r="F60" s="144"/>
      <x:c r="G60" s="144"/>
      <x:c r="H60" s="81"/>
      <x:c r="I60" s="155" t="str">
        <x:f>IF(OR(A60="",D60="",AND(F60="",G60="")),"",IF(G60&lt;&gt;"",G60-D60,F60-D60))</x:f>
      </x:c>
      <x:c r="J60" s="155" t="str">
        <x:f>IF(OR(A60="",E60="",AND(F60="",G60="")),"",IF(G60&lt;&gt;"",G60-E60,F60-E60))</x:f>
      </x:c>
      <x:c r="K60" s="155" t="str">
        <x:f>IF(A60="","",IF(G60&lt;&gt;"",IF(H60="","ACCEPTANCE EVIDENCE MISSING","Achieved"),IF(F60="","NO FORECAST",IF(AND(E60&lt;&gt;"",F60&gt;E60),"Forecast late","Open"))))</x:f>
      </x:c>
    </x:row>
    <x:row r="61" ht="42" customHeight="1">
      <x:c r="A61" s="81"/>
      <x:c r="B61" s="81"/>
      <x:c r="C61" s="81"/>
      <x:c r="D61" s="144"/>
      <x:c r="E61" s="144"/>
      <x:c r="F61" s="144"/>
      <x:c r="G61" s="144"/>
      <x:c r="H61" s="81"/>
      <x:c r="I61" s="155" t="str">
        <x:f>IF(OR(A61="",D61="",AND(F61="",G61="")),"",IF(G61&lt;&gt;"",G61-D61,F61-D61))</x:f>
      </x:c>
      <x:c r="J61" s="155" t="str">
        <x:f>IF(OR(A61="",E61="",AND(F61="",G61="")),"",IF(G61&lt;&gt;"",G61-E61,F61-E61))</x:f>
      </x:c>
      <x:c r="K61" s="155" t="str">
        <x:f>IF(A61="","",IF(G61&lt;&gt;"",IF(H61="","ACCEPTANCE EVIDENCE MISSING","Achieved"),IF(F61="","NO FORECAST",IF(AND(E61&lt;&gt;"",F61&gt;E61),"Forecast late","Open"))))</x:f>
      </x:c>
    </x:row>
    <x:row r="62" ht="42" customHeight="1">
      <x:c r="A62" s="81"/>
      <x:c r="B62" s="81"/>
      <x:c r="C62" s="81"/>
      <x:c r="D62" s="144"/>
      <x:c r="E62" s="144"/>
      <x:c r="F62" s="144"/>
      <x:c r="G62" s="144"/>
      <x:c r="H62" s="81"/>
      <x:c r="I62" s="155" t="str">
        <x:f>IF(OR(A62="",D62="",AND(F62="",G62="")),"",IF(G62&lt;&gt;"",G62-D62,F62-D62))</x:f>
      </x:c>
      <x:c r="J62" s="155" t="str">
        <x:f>IF(OR(A62="",E62="",AND(F62="",G62="")),"",IF(G62&lt;&gt;"",G62-E62,F62-E62))</x:f>
      </x:c>
      <x:c r="K62" s="155" t="str">
        <x:f>IF(A62="","",IF(G62&lt;&gt;"",IF(H62="","ACCEPTANCE EVIDENCE MISSING","Achieved"),IF(F62="","NO FORECAST",IF(AND(E62&lt;&gt;"",F62&gt;E62),"Forecast late","Open"))))</x:f>
      </x:c>
    </x:row>
    <x:row r="63" ht="42" customHeight="1">
      <x:c r="A63" s="81"/>
      <x:c r="B63" s="81"/>
      <x:c r="C63" s="81"/>
      <x:c r="D63" s="144"/>
      <x:c r="E63" s="144"/>
      <x:c r="F63" s="144"/>
      <x:c r="G63" s="144"/>
      <x:c r="H63" s="81"/>
      <x:c r="I63" s="155" t="str">
        <x:f>IF(OR(A63="",D63="",AND(F63="",G63="")),"",IF(G63&lt;&gt;"",G63-D63,F63-D63))</x:f>
      </x:c>
      <x:c r="J63" s="155" t="str">
        <x:f>IF(OR(A63="",E63="",AND(F63="",G63="")),"",IF(G63&lt;&gt;"",G63-E63,F63-E63))</x:f>
      </x:c>
      <x:c r="K63" s="155" t="str">
        <x:f>IF(A63="","",IF(G63&lt;&gt;"",IF(H63="","ACCEPTANCE EVIDENCE MISSING","Achieved"),IF(F63="","NO FORECAST",IF(AND(E63&lt;&gt;"",F63&gt;E63),"Forecast late","Open"))))</x:f>
      </x:c>
    </x:row>
    <x:row r="64" ht="42" customHeight="1">
      <x:c r="A64" s="81"/>
      <x:c r="B64" s="81"/>
      <x:c r="C64" s="81"/>
      <x:c r="D64" s="144"/>
      <x:c r="E64" s="144"/>
      <x:c r="F64" s="144"/>
      <x:c r="G64" s="144"/>
      <x:c r="H64" s="81"/>
      <x:c r="I64" s="155" t="str">
        <x:f>IF(OR(A64="",D64="",AND(F64="",G64="")),"",IF(G64&lt;&gt;"",G64-D64,F64-D64))</x:f>
      </x:c>
      <x:c r="J64" s="155" t="str">
        <x:f>IF(OR(A64="",E64="",AND(F64="",G64="")),"",IF(G64&lt;&gt;"",G64-E64,F64-E64))</x:f>
      </x:c>
      <x:c r="K64" s="155" t="str">
        <x:f>IF(A64="","",IF(G64&lt;&gt;"",IF(H64="","ACCEPTANCE EVIDENCE MISSING","Achieved"),IF(F64="","NO FORECAST",IF(AND(E64&lt;&gt;"",F64&gt;E64),"Forecast late","Open"))))</x:f>
      </x:c>
    </x:row>
    <x:row r="65" ht="42" customHeight="1">
      <x:c r="A65" s="81"/>
      <x:c r="B65" s="81"/>
      <x:c r="C65" s="81"/>
      <x:c r="D65" s="144"/>
      <x:c r="E65" s="144"/>
      <x:c r="F65" s="144"/>
      <x:c r="G65" s="144"/>
      <x:c r="H65" s="81"/>
      <x:c r="I65" s="155" t="str">
        <x:f>IF(OR(A65="",D65="",AND(F65="",G65="")),"",IF(G65&lt;&gt;"",G65-D65,F65-D65))</x:f>
      </x:c>
      <x:c r="J65" s="155" t="str">
        <x:f>IF(OR(A65="",E65="",AND(F65="",G65="")),"",IF(G65&lt;&gt;"",G65-E65,F65-E65))</x:f>
      </x:c>
      <x:c r="K65" s="155" t="str">
        <x:f>IF(A65="","",IF(G65&lt;&gt;"",IF(H65="","ACCEPTANCE EVIDENCE MISSING","Achieved"),IF(F65="","NO FORECAST",IF(AND(E65&lt;&gt;"",F65&gt;E65),"Forecast late","Open"))))</x:f>
      </x:c>
    </x:row>
    <x:row r="66" ht="42" customHeight="1">
      <x:c r="A66" s="81"/>
      <x:c r="B66" s="81"/>
      <x:c r="C66" s="81"/>
      <x:c r="D66" s="144"/>
      <x:c r="E66" s="144"/>
      <x:c r="F66" s="144"/>
      <x:c r="G66" s="144"/>
      <x:c r="H66" s="81"/>
      <x:c r="I66" s="155" t="str">
        <x:f>IF(OR(A66="",D66="",AND(F66="",G66="")),"",IF(G66&lt;&gt;"",G66-D66,F66-D66))</x:f>
      </x:c>
      <x:c r="J66" s="155" t="str">
        <x:f>IF(OR(A66="",E66="",AND(F66="",G66="")),"",IF(G66&lt;&gt;"",G66-E66,F66-E66))</x:f>
      </x:c>
      <x:c r="K66" s="155" t="str">
        <x:f>IF(A66="","",IF(G66&lt;&gt;"",IF(H66="","ACCEPTANCE EVIDENCE MISSING","Achieved"),IF(F66="","NO FORECAST",IF(AND(E66&lt;&gt;"",F66&gt;E66),"Forecast late","Open"))))</x:f>
      </x:c>
    </x:row>
    <x:row r="67" ht="42" customHeight="1">
      <x:c r="A67" s="81"/>
      <x:c r="B67" s="81"/>
      <x:c r="C67" s="81"/>
      <x:c r="D67" s="144"/>
      <x:c r="E67" s="144"/>
      <x:c r="F67" s="144"/>
      <x:c r="G67" s="144"/>
      <x:c r="H67" s="81"/>
      <x:c r="I67" s="155" t="str">
        <x:f>IF(OR(A67="",D67="",AND(F67="",G67="")),"",IF(G67&lt;&gt;"",G67-D67,F67-D67))</x:f>
      </x:c>
      <x:c r="J67" s="155" t="str">
        <x:f>IF(OR(A67="",E67="",AND(F67="",G67="")),"",IF(G67&lt;&gt;"",G67-E67,F67-E67))</x:f>
      </x:c>
      <x:c r="K67" s="155" t="str">
        <x:f>IF(A67="","",IF(G67&lt;&gt;"",IF(H67="","ACCEPTANCE EVIDENCE MISSING","Achieved"),IF(F67="","NO FORECAST",IF(AND(E67&lt;&gt;"",F67&gt;E67),"Forecast late","Open"))))</x:f>
      </x:c>
    </x:row>
    <x:row r="68" ht="42" customHeight="1">
      <x:c r="A68" s="81"/>
      <x:c r="B68" s="81"/>
      <x:c r="C68" s="81"/>
      <x:c r="D68" s="144"/>
      <x:c r="E68" s="144"/>
      <x:c r="F68" s="144"/>
      <x:c r="G68" s="144"/>
      <x:c r="H68" s="81"/>
      <x:c r="I68" s="155" t="str">
        <x:f>IF(OR(A68="",D68="",AND(F68="",G68="")),"",IF(G68&lt;&gt;"",G68-D68,F68-D68))</x:f>
      </x:c>
      <x:c r="J68" s="155" t="str">
        <x:f>IF(OR(A68="",E68="",AND(F68="",G68="")),"",IF(G68&lt;&gt;"",G68-E68,F68-E68))</x:f>
      </x:c>
      <x:c r="K68" s="155" t="str">
        <x:f>IF(A68="","",IF(G68&lt;&gt;"",IF(H68="","ACCEPTANCE EVIDENCE MISSING","Achieved"),IF(F68="","NO FORECAST",IF(AND(E68&lt;&gt;"",F68&gt;E68),"Forecast late","Open"))))</x:f>
      </x:c>
    </x:row>
    <x:row r="69" ht="42" customHeight="1">
      <x:c r="A69" s="81"/>
      <x:c r="B69" s="81"/>
      <x:c r="C69" s="81"/>
      <x:c r="D69" s="144"/>
      <x:c r="E69" s="144"/>
      <x:c r="F69" s="144"/>
      <x:c r="G69" s="144"/>
      <x:c r="H69" s="81"/>
      <x:c r="I69" s="155" t="str">
        <x:f>IF(OR(A69="",D69="",AND(F69="",G69="")),"",IF(G69&lt;&gt;"",G69-D69,F69-D69))</x:f>
      </x:c>
      <x:c r="J69" s="155" t="str">
        <x:f>IF(OR(A69="",E69="",AND(F69="",G69="")),"",IF(G69&lt;&gt;"",G69-E69,F69-E69))</x:f>
      </x:c>
      <x:c r="K69" s="155" t="str">
        <x:f>IF(A69="","",IF(G69&lt;&gt;"",IF(H69="","ACCEPTANCE EVIDENCE MISSING","Achieved"),IF(F69="","NO FORECAST",IF(AND(E69&lt;&gt;"",F69&gt;E69),"Forecast late","Open"))))</x:f>
      </x:c>
    </x:row>
    <x:row r="70" ht="42" customHeight="1">
      <x:c r="A70" s="81"/>
      <x:c r="B70" s="81"/>
      <x:c r="C70" s="81"/>
      <x:c r="D70" s="144"/>
      <x:c r="E70" s="144"/>
      <x:c r="F70" s="144"/>
      <x:c r="G70" s="144"/>
      <x:c r="H70" s="81"/>
      <x:c r="I70" s="155" t="str">
        <x:f>IF(OR(A70="",D70="",AND(F70="",G70="")),"",IF(G70&lt;&gt;"",G70-D70,F70-D70))</x:f>
      </x:c>
      <x:c r="J70" s="155" t="str">
        <x:f>IF(OR(A70="",E70="",AND(F70="",G70="")),"",IF(G70&lt;&gt;"",G70-E70,F70-E70))</x:f>
      </x:c>
      <x:c r="K70" s="155" t="str">
        <x:f>IF(A70="","",IF(G70&lt;&gt;"",IF(H70="","ACCEPTANCE EVIDENCE MISSING","Achieved"),IF(F70="","NO FORECAST",IF(AND(E70&lt;&gt;"",F70&gt;E70),"Forecast late","Open"))))</x:f>
      </x:c>
    </x:row>
    <x:row r="71" ht="42" customHeight="1">
      <x:c r="A71" s="81"/>
      <x:c r="B71" s="81"/>
      <x:c r="C71" s="81"/>
      <x:c r="D71" s="144"/>
      <x:c r="E71" s="144"/>
      <x:c r="F71" s="144"/>
      <x:c r="G71" s="144"/>
      <x:c r="H71" s="81"/>
      <x:c r="I71" s="155" t="str">
        <x:f>IF(OR(A71="",D71="",AND(F71="",G71="")),"",IF(G71&lt;&gt;"",G71-D71,F71-D71))</x:f>
      </x:c>
      <x:c r="J71" s="155" t="str">
        <x:f>IF(OR(A71="",E71="",AND(F71="",G71="")),"",IF(G71&lt;&gt;"",G71-E71,F71-E71))</x:f>
      </x:c>
      <x:c r="K71" s="155" t="str">
        <x:f>IF(A71="","",IF(G71&lt;&gt;"",IF(H71="","ACCEPTANCE EVIDENCE MISSING","Achieved"),IF(F71="","NO FORECAST",IF(AND(E71&lt;&gt;"",F71&gt;E71),"Forecast late","Open"))))</x:f>
      </x:c>
    </x:row>
    <x:row r="72" ht="42" customHeight="1">
      <x:c r="A72" s="81"/>
      <x:c r="B72" s="81"/>
      <x:c r="C72" s="81"/>
      <x:c r="D72" s="144"/>
      <x:c r="E72" s="144"/>
      <x:c r="F72" s="144"/>
      <x:c r="G72" s="144"/>
      <x:c r="H72" s="81"/>
      <x:c r="I72" s="155" t="str">
        <x:f>IF(OR(A72="",D72="",AND(F72="",G72="")),"",IF(G72&lt;&gt;"",G72-D72,F72-D72))</x:f>
      </x:c>
      <x:c r="J72" s="155" t="str">
        <x:f>IF(OR(A72="",E72="",AND(F72="",G72="")),"",IF(G72&lt;&gt;"",G72-E72,F72-E72))</x:f>
      </x:c>
      <x:c r="K72" s="155" t="str">
        <x:f>IF(A72="","",IF(G72&lt;&gt;"",IF(H72="","ACCEPTANCE EVIDENCE MISSING","Achieved"),IF(F72="","NO FORECAST",IF(AND(E72&lt;&gt;"",F72&gt;E72),"Forecast late","Open"))))</x:f>
      </x:c>
    </x:row>
    <x:row r="73" ht="42" customHeight="1">
      <x:c r="A73" s="81"/>
      <x:c r="B73" s="81"/>
      <x:c r="C73" s="81"/>
      <x:c r="D73" s="144"/>
      <x:c r="E73" s="144"/>
      <x:c r="F73" s="144"/>
      <x:c r="G73" s="144"/>
      <x:c r="H73" s="81"/>
      <x:c r="I73" s="155" t="str">
        <x:f>IF(OR(A73="",D73="",AND(F73="",G73="")),"",IF(G73&lt;&gt;"",G73-D73,F73-D73))</x:f>
      </x:c>
      <x:c r="J73" s="155" t="str">
        <x:f>IF(OR(A73="",E73="",AND(F73="",G73="")),"",IF(G73&lt;&gt;"",G73-E73,F73-E73))</x:f>
      </x:c>
      <x:c r="K73" s="155" t="str">
        <x:f>IF(A73="","",IF(G73&lt;&gt;"",IF(H73="","ACCEPTANCE EVIDENCE MISSING","Achieved"),IF(F73="","NO FORECAST",IF(AND(E73&lt;&gt;"",F73&gt;E73),"Forecast late","Open"))))</x:f>
      </x:c>
    </x:row>
    <x:row r="74" ht="42" customHeight="1">
      <x:c r="A74" s="81"/>
      <x:c r="B74" s="81"/>
      <x:c r="C74" s="81"/>
      <x:c r="D74" s="144"/>
      <x:c r="E74" s="144"/>
      <x:c r="F74" s="144"/>
      <x:c r="G74" s="144"/>
      <x:c r="H74" s="81"/>
      <x:c r="I74" s="155" t="str">
        <x:f>IF(OR(A74="",D74="",AND(F74="",G74="")),"",IF(G74&lt;&gt;"",G74-D74,F74-D74))</x:f>
      </x:c>
      <x:c r="J74" s="155" t="str">
        <x:f>IF(OR(A74="",E74="",AND(F74="",G74="")),"",IF(G74&lt;&gt;"",G74-E74,F74-E74))</x:f>
      </x:c>
      <x:c r="K74" s="155" t="str">
        <x:f>IF(A74="","",IF(G74&lt;&gt;"",IF(H74="","ACCEPTANCE EVIDENCE MISSING","Achieved"),IF(F74="","NO FORECAST",IF(AND(E74&lt;&gt;"",F74&gt;E74),"Forecast late","Open"))))</x:f>
      </x:c>
    </x:row>
    <x:row r="75" ht="42" customHeight="1">
      <x:c r="A75" s="81"/>
      <x:c r="B75" s="81"/>
      <x:c r="C75" s="81"/>
      <x:c r="D75" s="144"/>
      <x:c r="E75" s="144"/>
      <x:c r="F75" s="144"/>
      <x:c r="G75" s="144"/>
      <x:c r="H75" s="81"/>
      <x:c r="I75" s="155" t="str">
        <x:f>IF(OR(A75="",D75="",AND(F75="",G75="")),"",IF(G75&lt;&gt;"",G75-D75,F75-D75))</x:f>
      </x:c>
      <x:c r="J75" s="155" t="str">
        <x:f>IF(OR(A75="",E75="",AND(F75="",G75="")),"",IF(G75&lt;&gt;"",G75-E75,F75-E75))</x:f>
      </x:c>
      <x:c r="K75" s="155" t="str">
        <x:f>IF(A75="","",IF(G75&lt;&gt;"",IF(H75="","ACCEPTANCE EVIDENCE MISSING","Achieved"),IF(F75="","NO FORECAST",IF(AND(E75&lt;&gt;"",F75&gt;E75),"Forecast late","Open"))))</x:f>
      </x:c>
    </x:row>
    <x:row r="76" ht="42" customHeight="1">
      <x:c r="A76" s="81"/>
      <x:c r="B76" s="81"/>
      <x:c r="C76" s="81"/>
      <x:c r="D76" s="144"/>
      <x:c r="E76" s="144"/>
      <x:c r="F76" s="144"/>
      <x:c r="G76" s="144"/>
      <x:c r="H76" s="81"/>
      <x:c r="I76" s="155" t="str">
        <x:f>IF(OR(A76="",D76="",AND(F76="",G76="")),"",IF(G76&lt;&gt;"",G76-D76,F76-D76))</x:f>
      </x:c>
      <x:c r="J76" s="155" t="str">
        <x:f>IF(OR(A76="",E76="",AND(F76="",G76="")),"",IF(G76&lt;&gt;"",G76-E76,F76-E76))</x:f>
      </x:c>
      <x:c r="K76" s="155" t="str">
        <x:f>IF(A76="","",IF(G76&lt;&gt;"",IF(H76="","ACCEPTANCE EVIDENCE MISSING","Achieved"),IF(F76="","NO FORECAST",IF(AND(E76&lt;&gt;"",F76&gt;E76),"Forecast late","Open"))))</x:f>
      </x:c>
    </x:row>
    <x:row r="77" ht="42" customHeight="1">
      <x:c r="A77" s="81"/>
      <x:c r="B77" s="81"/>
      <x:c r="C77" s="81"/>
      <x:c r="D77" s="144"/>
      <x:c r="E77" s="144"/>
      <x:c r="F77" s="144"/>
      <x:c r="G77" s="144"/>
      <x:c r="H77" s="81"/>
      <x:c r="I77" s="155" t="str">
        <x:f>IF(OR(A77="",D77="",AND(F77="",G77="")),"",IF(G77&lt;&gt;"",G77-D77,F77-D77))</x:f>
      </x:c>
      <x:c r="J77" s="155" t="str">
        <x:f>IF(OR(A77="",E77="",AND(F77="",G77="")),"",IF(G77&lt;&gt;"",G77-E77,F77-E77))</x:f>
      </x:c>
      <x:c r="K77" s="155" t="str">
        <x:f>IF(A77="","",IF(G77&lt;&gt;"",IF(H77="","ACCEPTANCE EVIDENCE MISSING","Achieved"),IF(F77="","NO FORECAST",IF(AND(E77&lt;&gt;"",F77&gt;E77),"Forecast late","Open"))))</x:f>
      </x:c>
    </x:row>
    <x:row r="78" ht="42" customHeight="1">
      <x:c r="A78" s="81"/>
      <x:c r="B78" s="81"/>
      <x:c r="C78" s="81"/>
      <x:c r="D78" s="144"/>
      <x:c r="E78" s="144"/>
      <x:c r="F78" s="144"/>
      <x:c r="G78" s="144"/>
      <x:c r="H78" s="81"/>
      <x:c r="I78" s="155" t="str">
        <x:f>IF(OR(A78="",D78="",AND(F78="",G78="")),"",IF(G78&lt;&gt;"",G78-D78,F78-D78))</x:f>
      </x:c>
      <x:c r="J78" s="155" t="str">
        <x:f>IF(OR(A78="",E78="",AND(F78="",G78="")),"",IF(G78&lt;&gt;"",G78-E78,F78-E78))</x:f>
      </x:c>
      <x:c r="K78" s="155" t="str">
        <x:f>IF(A78="","",IF(G78&lt;&gt;"",IF(H78="","ACCEPTANCE EVIDENCE MISSING","Achieved"),IF(F78="","NO FORECAST",IF(AND(E78&lt;&gt;"",F78&gt;E78),"Forecast late","Open"))))</x:f>
      </x:c>
    </x:row>
    <x:row r="79" ht="42" customHeight="1">
      <x:c r="A79" s="81"/>
      <x:c r="B79" s="81"/>
      <x:c r="C79" s="81"/>
      <x:c r="D79" s="144"/>
      <x:c r="E79" s="144"/>
      <x:c r="F79" s="144"/>
      <x:c r="G79" s="144"/>
      <x:c r="H79" s="81"/>
      <x:c r="I79" s="155" t="str">
        <x:f>IF(OR(A79="",D79="",AND(F79="",G79="")),"",IF(G79&lt;&gt;"",G79-D79,F79-D79))</x:f>
      </x:c>
      <x:c r="J79" s="155" t="str">
        <x:f>IF(OR(A79="",E79="",AND(F79="",G79="")),"",IF(G79&lt;&gt;"",G79-E79,F79-E79))</x:f>
      </x:c>
      <x:c r="K79" s="155" t="str">
        <x:f>IF(A79="","",IF(G79&lt;&gt;"",IF(H79="","ACCEPTANCE EVIDENCE MISSING","Achieved"),IF(F79="","NO FORECAST",IF(AND(E79&lt;&gt;"",F79&gt;E79),"Forecast late","Open"))))</x:f>
      </x:c>
    </x:row>
    <x:row r="80" ht="42" customHeight="1">
      <x:c r="A80" s="81"/>
      <x:c r="B80" s="81"/>
      <x:c r="C80" s="81"/>
      <x:c r="D80" s="144"/>
      <x:c r="E80" s="144"/>
      <x:c r="F80" s="144"/>
      <x:c r="G80" s="144"/>
      <x:c r="H80" s="81"/>
      <x:c r="I80" s="155" t="str">
        <x:f>IF(OR(A80="",D80="",AND(F80="",G80="")),"",IF(G80&lt;&gt;"",G80-D80,F80-D80))</x:f>
      </x:c>
      <x:c r="J80" s="155" t="str">
        <x:f>IF(OR(A80="",E80="",AND(F80="",G80="")),"",IF(G80&lt;&gt;"",G80-E80,F80-E80))</x:f>
      </x:c>
      <x:c r="K80" s="155" t="str">
        <x:f>IF(A80="","",IF(G80&lt;&gt;"",IF(H80="","ACCEPTANCE EVIDENCE MISSING","Achieved"),IF(F80="","NO FORECAST",IF(AND(E80&lt;&gt;"",F80&gt;E80),"Forecast late","Open"))))</x:f>
      </x:c>
    </x:row>
    <x:row r="81" ht="42" customHeight="1">
      <x:c r="A81" s="81"/>
      <x:c r="B81" s="81"/>
      <x:c r="C81" s="81"/>
      <x:c r="D81" s="144"/>
      <x:c r="E81" s="144"/>
      <x:c r="F81" s="144"/>
      <x:c r="G81" s="144"/>
      <x:c r="H81" s="81"/>
      <x:c r="I81" s="155" t="str">
        <x:f>IF(OR(A81="",D81="",AND(F81="",G81="")),"",IF(G81&lt;&gt;"",G81-D81,F81-D81))</x:f>
      </x:c>
      <x:c r="J81" s="155" t="str">
        <x:f>IF(OR(A81="",E81="",AND(F81="",G81="")),"",IF(G81&lt;&gt;"",G81-E81,F81-E81))</x:f>
      </x:c>
      <x:c r="K81" s="155" t="str">
        <x:f>IF(A81="","",IF(G81&lt;&gt;"",IF(H81="","ACCEPTANCE EVIDENCE MISSING","Achieved"),IF(F81="","NO FORECAST",IF(AND(E81&lt;&gt;"",F81&gt;E81),"Forecast late","Open"))))</x:f>
      </x:c>
    </x:row>
    <x:row r="82" ht="42" customHeight="1">
      <x:c r="A82" s="81"/>
      <x:c r="B82" s="81"/>
      <x:c r="C82" s="81"/>
      <x:c r="D82" s="144"/>
      <x:c r="E82" s="144"/>
      <x:c r="F82" s="144"/>
      <x:c r="G82" s="144"/>
      <x:c r="H82" s="81"/>
      <x:c r="I82" s="155" t="str">
        <x:f>IF(OR(A82="",D82="",AND(F82="",G82="")),"",IF(G82&lt;&gt;"",G82-D82,F82-D82))</x:f>
      </x:c>
      <x:c r="J82" s="155" t="str">
        <x:f>IF(OR(A82="",E82="",AND(F82="",G82="")),"",IF(G82&lt;&gt;"",G82-E82,F82-E82))</x:f>
      </x:c>
      <x:c r="K82" s="155" t="str">
        <x:f>IF(A82="","",IF(G82&lt;&gt;"",IF(H82="","ACCEPTANCE EVIDENCE MISSING","Achieved"),IF(F82="","NO FORECAST",IF(AND(E82&lt;&gt;"",F82&gt;E82),"Forecast late","Open"))))</x:f>
      </x:c>
    </x:row>
    <x:row r="83" ht="42" customHeight="1">
      <x:c r="A83" s="81"/>
      <x:c r="B83" s="81"/>
      <x:c r="C83" s="81"/>
      <x:c r="D83" s="144"/>
      <x:c r="E83" s="144"/>
      <x:c r="F83" s="144"/>
      <x:c r="G83" s="144"/>
      <x:c r="H83" s="81"/>
      <x:c r="I83" s="155" t="str">
        <x:f>IF(OR(A83="",D83="",AND(F83="",G83="")),"",IF(G83&lt;&gt;"",G83-D83,F83-D83))</x:f>
      </x:c>
      <x:c r="J83" s="155" t="str">
        <x:f>IF(OR(A83="",E83="",AND(F83="",G83="")),"",IF(G83&lt;&gt;"",G83-E83,F83-E83))</x:f>
      </x:c>
      <x:c r="K83" s="155" t="str">
        <x:f>IF(A83="","",IF(G83&lt;&gt;"",IF(H83="","ACCEPTANCE EVIDENCE MISSING","Achieved"),IF(F83="","NO FORECAST",IF(AND(E83&lt;&gt;"",F83&gt;E83),"Forecast late","Open"))))</x:f>
      </x:c>
    </x:row>
    <x:row r="84" ht="42" customHeight="1">
      <x:c r="A84" s="81"/>
      <x:c r="B84" s="81"/>
      <x:c r="C84" s="81"/>
      <x:c r="D84" s="144"/>
      <x:c r="E84" s="144"/>
      <x:c r="F84" s="144"/>
      <x:c r="G84" s="144"/>
      <x:c r="H84" s="81"/>
      <x:c r="I84" s="155" t="str">
        <x:f>IF(OR(A84="",D84="",AND(F84="",G84="")),"",IF(G84&lt;&gt;"",G84-D84,F84-D84))</x:f>
      </x:c>
      <x:c r="J84" s="155" t="str">
        <x:f>IF(OR(A84="",E84="",AND(F84="",G84="")),"",IF(G84&lt;&gt;"",G84-E84,F84-E84))</x:f>
      </x:c>
      <x:c r="K84" s="155" t="str">
        <x:f>IF(A84="","",IF(G84&lt;&gt;"",IF(H84="","ACCEPTANCE EVIDENCE MISSING","Achieved"),IF(F84="","NO FORECAST",IF(AND(E84&lt;&gt;"",F84&gt;E84),"Forecast late","Open"))))</x:f>
      </x:c>
    </x:row>
    <x:row r="85" ht="42" customHeight="1">
      <x:c r="A85" s="81"/>
      <x:c r="B85" s="81"/>
      <x:c r="C85" s="81"/>
      <x:c r="D85" s="144"/>
      <x:c r="E85" s="144"/>
      <x:c r="F85" s="144"/>
      <x:c r="G85" s="144"/>
      <x:c r="H85" s="81"/>
      <x:c r="I85" s="155" t="str">
        <x:f>IF(OR(A85="",D85="",AND(F85="",G85="")),"",IF(G85&lt;&gt;"",G85-D85,F85-D85))</x:f>
      </x:c>
      <x:c r="J85" s="155" t="str">
        <x:f>IF(OR(A85="",E85="",AND(F85="",G85="")),"",IF(G85&lt;&gt;"",G85-E85,F85-E85))</x:f>
      </x:c>
      <x:c r="K85" s="155" t="str">
        <x:f>IF(A85="","",IF(G85&lt;&gt;"",IF(H85="","ACCEPTANCE EVIDENCE MISSING","Achieved"),IF(F85="","NO FORECAST",IF(AND(E85&lt;&gt;"",F85&gt;E85),"Forecast late","Open"))))</x:f>
      </x:c>
    </x:row>
    <x:row r="86" ht="42" customHeight="1">
      <x:c r="A86" s="81"/>
      <x:c r="B86" s="81"/>
      <x:c r="C86" s="81"/>
      <x:c r="D86" s="144"/>
      <x:c r="E86" s="144"/>
      <x:c r="F86" s="144"/>
      <x:c r="G86" s="144"/>
      <x:c r="H86" s="81"/>
      <x:c r="I86" s="155" t="str">
        <x:f>IF(OR(A86="",D86="",AND(F86="",G86="")),"",IF(G86&lt;&gt;"",G86-D86,F86-D86))</x:f>
      </x:c>
      <x:c r="J86" s="155" t="str">
        <x:f>IF(OR(A86="",E86="",AND(F86="",G86="")),"",IF(G86&lt;&gt;"",G86-E86,F86-E86))</x:f>
      </x:c>
      <x:c r="K86" s="155" t="str">
        <x:f>IF(A86="","",IF(G86&lt;&gt;"",IF(H86="","ACCEPTANCE EVIDENCE MISSING","Achieved"),IF(F86="","NO FORECAST",IF(AND(E86&lt;&gt;"",F86&gt;E86),"Forecast late","Open"))))</x:f>
      </x:c>
    </x:row>
    <x:row r="87" ht="42" customHeight="1">
      <x:c r="A87" s="81"/>
      <x:c r="B87" s="81"/>
      <x:c r="C87" s="81"/>
      <x:c r="D87" s="144"/>
      <x:c r="E87" s="144"/>
      <x:c r="F87" s="144"/>
      <x:c r="G87" s="144"/>
      <x:c r="H87" s="81"/>
      <x:c r="I87" s="155" t="str">
        <x:f>IF(OR(A87="",D87="",AND(F87="",G87="")),"",IF(G87&lt;&gt;"",G87-D87,F87-D87))</x:f>
      </x:c>
      <x:c r="J87" s="155" t="str">
        <x:f>IF(OR(A87="",E87="",AND(F87="",G87="")),"",IF(G87&lt;&gt;"",G87-E87,F87-E87))</x:f>
      </x:c>
      <x:c r="K87" s="155" t="str">
        <x:f>IF(A87="","",IF(G87&lt;&gt;"",IF(H87="","ACCEPTANCE EVIDENCE MISSING","Achieved"),IF(F87="","NO FORECAST",IF(AND(E87&lt;&gt;"",F87&gt;E87),"Forecast late","Open"))))</x:f>
      </x:c>
    </x:row>
    <x:row r="88" ht="42" customHeight="1">
      <x:c r="A88" s="81"/>
      <x:c r="B88" s="81"/>
      <x:c r="C88" s="81"/>
      <x:c r="D88" s="144"/>
      <x:c r="E88" s="144"/>
      <x:c r="F88" s="144"/>
      <x:c r="G88" s="144"/>
      <x:c r="H88" s="81"/>
      <x:c r="I88" s="155" t="str">
        <x:f>IF(OR(A88="",D88="",AND(F88="",G88="")),"",IF(G88&lt;&gt;"",G88-D88,F88-D88))</x:f>
      </x:c>
      <x:c r="J88" s="155" t="str">
        <x:f>IF(OR(A88="",E88="",AND(F88="",G88="")),"",IF(G88&lt;&gt;"",G88-E88,F88-E88))</x:f>
      </x:c>
      <x:c r="K88" s="155" t="str">
        <x:f>IF(A88="","",IF(G88&lt;&gt;"",IF(H88="","ACCEPTANCE EVIDENCE MISSING","Achieved"),IF(F88="","NO FORECAST",IF(AND(E88&lt;&gt;"",F88&gt;E88),"Forecast late","Open"))))</x:f>
      </x:c>
    </x:row>
    <x:row r="89" ht="42" customHeight="1">
      <x:c r="A89" s="81"/>
      <x:c r="B89" s="81"/>
      <x:c r="C89" s="81"/>
      <x:c r="D89" s="144"/>
      <x:c r="E89" s="144"/>
      <x:c r="F89" s="144"/>
      <x:c r="G89" s="144"/>
      <x:c r="H89" s="81"/>
      <x:c r="I89" s="155" t="str">
        <x:f>IF(OR(A89="",D89="",AND(F89="",G89="")),"",IF(G89&lt;&gt;"",G89-D89,F89-D89))</x:f>
      </x:c>
      <x:c r="J89" s="155" t="str">
        <x:f>IF(OR(A89="",E89="",AND(F89="",G89="")),"",IF(G89&lt;&gt;"",G89-E89,F89-E89))</x:f>
      </x:c>
      <x:c r="K89" s="155" t="str">
        <x:f>IF(A89="","",IF(G89&lt;&gt;"",IF(H89="","ACCEPTANCE EVIDENCE MISSING","Achieved"),IF(F89="","NO FORECAST",IF(AND(E89&lt;&gt;"",F89&gt;E89),"Forecast late","Open"))))</x:f>
      </x:c>
    </x:row>
    <x:row r="90" ht="42" customHeight="1">
      <x:c r="A90" s="81"/>
      <x:c r="B90" s="81"/>
      <x:c r="C90" s="81"/>
      <x:c r="D90" s="144"/>
      <x:c r="E90" s="144"/>
      <x:c r="F90" s="144"/>
      <x:c r="G90" s="144"/>
      <x:c r="H90" s="81"/>
      <x:c r="I90" s="155" t="str">
        <x:f>IF(OR(A90="",D90="",AND(F90="",G90="")),"",IF(G90&lt;&gt;"",G90-D90,F90-D90))</x:f>
      </x:c>
      <x:c r="J90" s="155" t="str">
        <x:f>IF(OR(A90="",E90="",AND(F90="",G90="")),"",IF(G90&lt;&gt;"",G90-E90,F90-E90))</x:f>
      </x:c>
      <x:c r="K90" s="155" t="str">
        <x:f>IF(A90="","",IF(G90&lt;&gt;"",IF(H90="","ACCEPTANCE EVIDENCE MISSING","Achieved"),IF(F90="","NO FORECAST",IF(AND(E90&lt;&gt;"",F90&gt;E90),"Forecast late","Open"))))</x:f>
      </x:c>
    </x:row>
    <x:row r="91" ht="42" customHeight="1">
      <x:c r="A91" s="81"/>
      <x:c r="B91" s="81"/>
      <x:c r="C91" s="81"/>
      <x:c r="D91" s="144"/>
      <x:c r="E91" s="144"/>
      <x:c r="F91" s="144"/>
      <x:c r="G91" s="144"/>
      <x:c r="H91" s="81"/>
      <x:c r="I91" s="155" t="str">
        <x:f>IF(OR(A91="",D91="",AND(F91="",G91="")),"",IF(G91&lt;&gt;"",G91-D91,F91-D91))</x:f>
      </x:c>
      <x:c r="J91" s="155" t="str">
        <x:f>IF(OR(A91="",E91="",AND(F91="",G91="")),"",IF(G91&lt;&gt;"",G91-E91,F91-E91))</x:f>
      </x:c>
      <x:c r="K91" s="155" t="str">
        <x:f>IF(A91="","",IF(G91&lt;&gt;"",IF(H91="","ACCEPTANCE EVIDENCE MISSING","Achieved"),IF(F91="","NO FORECAST",IF(AND(E91&lt;&gt;"",F91&gt;E91),"Forecast late","Open"))))</x:f>
      </x:c>
    </x:row>
    <x:row r="92" ht="42" customHeight="1">
      <x:c r="A92" s="81"/>
      <x:c r="B92" s="81"/>
      <x:c r="C92" s="81"/>
      <x:c r="D92" s="144"/>
      <x:c r="E92" s="144"/>
      <x:c r="F92" s="144"/>
      <x:c r="G92" s="144"/>
      <x:c r="H92" s="81"/>
      <x:c r="I92" s="155" t="str">
        <x:f>IF(OR(A92="",D92="",AND(F92="",G92="")),"",IF(G92&lt;&gt;"",G92-D92,F92-D92))</x:f>
      </x:c>
      <x:c r="J92" s="155" t="str">
        <x:f>IF(OR(A92="",E92="",AND(F92="",G92="")),"",IF(G92&lt;&gt;"",G92-E92,F92-E92))</x:f>
      </x:c>
      <x:c r="K92" s="155" t="str">
        <x:f>IF(A92="","",IF(G92&lt;&gt;"",IF(H92="","ACCEPTANCE EVIDENCE MISSING","Achieved"),IF(F92="","NO FORECAST",IF(AND(E92&lt;&gt;"",F92&gt;E92),"Forecast late","Open"))))</x:f>
      </x:c>
    </x:row>
    <x:row r="93" ht="42" customHeight="1">
      <x:c r="A93" s="81"/>
      <x:c r="B93" s="81"/>
      <x:c r="C93" s="81"/>
      <x:c r="D93" s="144"/>
      <x:c r="E93" s="144"/>
      <x:c r="F93" s="144"/>
      <x:c r="G93" s="144"/>
      <x:c r="H93" s="81"/>
      <x:c r="I93" s="155" t="str">
        <x:f>IF(OR(A93="",D93="",AND(F93="",G93="")),"",IF(G93&lt;&gt;"",G93-D93,F93-D93))</x:f>
      </x:c>
      <x:c r="J93" s="155" t="str">
        <x:f>IF(OR(A93="",E93="",AND(F93="",G93="")),"",IF(G93&lt;&gt;"",G93-E93,F93-E93))</x:f>
      </x:c>
      <x:c r="K93" s="155" t="str">
        <x:f>IF(A93="","",IF(G93&lt;&gt;"",IF(H93="","ACCEPTANCE EVIDENCE MISSING","Achieved"),IF(F93="","NO FORECAST",IF(AND(E93&lt;&gt;"",F93&gt;E93),"Forecast late","Open"))))</x:f>
      </x:c>
    </x:row>
    <x:row r="94" ht="42" customHeight="1">
      <x:c r="A94" s="81"/>
      <x:c r="B94" s="81"/>
      <x:c r="C94" s="81"/>
      <x:c r="D94" s="144"/>
      <x:c r="E94" s="144"/>
      <x:c r="F94" s="144"/>
      <x:c r="G94" s="144"/>
      <x:c r="H94" s="81"/>
      <x:c r="I94" s="155" t="str">
        <x:f>IF(OR(A94="",D94="",AND(F94="",G94="")),"",IF(G94&lt;&gt;"",G94-D94,F94-D94))</x:f>
      </x:c>
      <x:c r="J94" s="155" t="str">
        <x:f>IF(OR(A94="",E94="",AND(F94="",G94="")),"",IF(G94&lt;&gt;"",G94-E94,F94-E94))</x:f>
      </x:c>
      <x:c r="K94" s="155" t="str">
        <x:f>IF(A94="","",IF(G94&lt;&gt;"",IF(H94="","ACCEPTANCE EVIDENCE MISSING","Achieved"),IF(F94="","NO FORECAST",IF(AND(E94&lt;&gt;"",F94&gt;E94),"Forecast late","Open"))))</x:f>
      </x:c>
    </x:row>
    <x:row r="95" ht="42" customHeight="1">
      <x:c r="A95" s="81"/>
      <x:c r="B95" s="81"/>
      <x:c r="C95" s="81"/>
      <x:c r="D95" s="144"/>
      <x:c r="E95" s="144"/>
      <x:c r="F95" s="144"/>
      <x:c r="G95" s="144"/>
      <x:c r="H95" s="81"/>
      <x:c r="I95" s="155" t="str">
        <x:f>IF(OR(A95="",D95="",AND(F95="",G95="")),"",IF(G95&lt;&gt;"",G95-D95,F95-D95))</x:f>
      </x:c>
      <x:c r="J95" s="155" t="str">
        <x:f>IF(OR(A95="",E95="",AND(F95="",G95="")),"",IF(G95&lt;&gt;"",G95-E95,F95-E95))</x:f>
      </x:c>
      <x:c r="K95" s="155" t="str">
        <x:f>IF(A95="","",IF(G95&lt;&gt;"",IF(H95="","ACCEPTANCE EVIDENCE MISSING","Achieved"),IF(F95="","NO FORECAST",IF(AND(E95&lt;&gt;"",F95&gt;E95),"Forecast late","Open"))))</x:f>
      </x:c>
    </x:row>
    <x:row r="96" ht="42" customHeight="1">
      <x:c r="A96" s="81"/>
      <x:c r="B96" s="81"/>
      <x:c r="C96" s="81"/>
      <x:c r="D96" s="144"/>
      <x:c r="E96" s="144"/>
      <x:c r="F96" s="144"/>
      <x:c r="G96" s="144"/>
      <x:c r="H96" s="81"/>
      <x:c r="I96" s="155" t="str">
        <x:f>IF(OR(A96="",D96="",AND(F96="",G96="")),"",IF(G96&lt;&gt;"",G96-D96,F96-D96))</x:f>
      </x:c>
      <x:c r="J96" s="155" t="str">
        <x:f>IF(OR(A96="",E96="",AND(F96="",G96="")),"",IF(G96&lt;&gt;"",G96-E96,F96-E96))</x:f>
      </x:c>
      <x:c r="K96" s="155" t="str">
        <x:f>IF(A96="","",IF(G96&lt;&gt;"",IF(H96="","ACCEPTANCE EVIDENCE MISSING","Achieved"),IF(F96="","NO FORECAST",IF(AND(E96&lt;&gt;"",F96&gt;E96),"Forecast late","Open"))))</x:f>
      </x:c>
    </x:row>
    <x:row r="97" ht="42" customHeight="1">
      <x:c r="A97" s="81"/>
      <x:c r="B97" s="81"/>
      <x:c r="C97" s="81"/>
      <x:c r="D97" s="144"/>
      <x:c r="E97" s="144"/>
      <x:c r="F97" s="144"/>
      <x:c r="G97" s="144"/>
      <x:c r="H97" s="81"/>
      <x:c r="I97" s="155" t="str">
        <x:f>IF(OR(A97="",D97="",AND(F97="",G97="")),"",IF(G97&lt;&gt;"",G97-D97,F97-D97))</x:f>
      </x:c>
      <x:c r="J97" s="155" t="str">
        <x:f>IF(OR(A97="",E97="",AND(F97="",G97="")),"",IF(G97&lt;&gt;"",G97-E97,F97-E97))</x:f>
      </x:c>
      <x:c r="K97" s="155" t="str">
        <x:f>IF(A97="","",IF(G97&lt;&gt;"",IF(H97="","ACCEPTANCE EVIDENCE MISSING","Achieved"),IF(F97="","NO FORECAST",IF(AND(E97&lt;&gt;"",F97&gt;E97),"Forecast late","Open"))))</x:f>
      </x:c>
    </x:row>
    <x:row r="98" ht="42" customHeight="1">
      <x:c r="A98" s="81"/>
      <x:c r="B98" s="81"/>
      <x:c r="C98" s="81"/>
      <x:c r="D98" s="144"/>
      <x:c r="E98" s="144"/>
      <x:c r="F98" s="144"/>
      <x:c r="G98" s="144"/>
      <x:c r="H98" s="81"/>
      <x:c r="I98" s="155" t="str">
        <x:f>IF(OR(A98="",D98="",AND(F98="",G98="")),"",IF(G98&lt;&gt;"",G98-D98,F98-D98))</x:f>
      </x:c>
      <x:c r="J98" s="155" t="str">
        <x:f>IF(OR(A98="",E98="",AND(F98="",G98="")),"",IF(G98&lt;&gt;"",G98-E98,F98-E98))</x:f>
      </x:c>
      <x:c r="K98" s="155" t="str">
        <x:f>IF(A98="","",IF(G98&lt;&gt;"",IF(H98="","ACCEPTANCE EVIDENCE MISSING","Achieved"),IF(F98="","NO FORECAST",IF(AND(E98&lt;&gt;"",F98&gt;E98),"Forecast late","Open"))))</x:f>
      </x:c>
    </x:row>
    <x:row r="99" ht="42" customHeight="1">
      <x:c r="A99" s="81"/>
      <x:c r="B99" s="81"/>
      <x:c r="C99" s="81"/>
      <x:c r="D99" s="144"/>
      <x:c r="E99" s="144"/>
      <x:c r="F99" s="144"/>
      <x:c r="G99" s="144"/>
      <x:c r="H99" s="81"/>
      <x:c r="I99" s="155" t="str">
        <x:f>IF(OR(A99="",D99="",AND(F99="",G99="")),"",IF(G99&lt;&gt;"",G99-D99,F99-D99))</x:f>
      </x:c>
      <x:c r="J99" s="155" t="str">
        <x:f>IF(OR(A99="",E99="",AND(F99="",G99="")),"",IF(G99&lt;&gt;"",G99-E99,F99-E99))</x:f>
      </x:c>
      <x:c r="K99" s="155" t="str">
        <x:f>IF(A99="","",IF(G99&lt;&gt;"",IF(H99="","ACCEPTANCE EVIDENCE MISSING","Achieved"),IF(F99="","NO FORECAST",IF(AND(E99&lt;&gt;"",F99&gt;E99),"Forecast late","Open"))))</x:f>
      </x:c>
    </x:row>
    <x:row r="100" ht="42" customHeight="1">
      <x:c r="A100" s="81"/>
      <x:c r="B100" s="81"/>
      <x:c r="C100" s="81"/>
      <x:c r="D100" s="144"/>
      <x:c r="E100" s="144"/>
      <x:c r="F100" s="144"/>
      <x:c r="G100" s="144"/>
      <x:c r="H100" s="81"/>
      <x:c r="I100" s="155" t="str">
        <x:f>IF(OR(A100="",D100="",AND(F100="",G100="")),"",IF(G100&lt;&gt;"",G100-D100,F100-D100))</x:f>
      </x:c>
      <x:c r="J100" s="155" t="str">
        <x:f>IF(OR(A100="",E100="",AND(F100="",G100="")),"",IF(G100&lt;&gt;"",G100-E100,F100-E100))</x:f>
      </x:c>
      <x:c r="K100" s="155" t="str">
        <x:f>IF(A100="","",IF(G100&lt;&gt;"",IF(H100="","ACCEPTANCE EVIDENCE MISSING","Achieved"),IF(F100="","NO FORECAST",IF(AND(E100&lt;&gt;"",F100&gt;E100),"Forecast late","Open"))))</x:f>
      </x:c>
    </x:row>
    <x:row r="101" ht="42" customHeight="1">
      <x:c r="A101" s="81"/>
      <x:c r="B101" s="81"/>
      <x:c r="C101" s="81"/>
      <x:c r="D101" s="144"/>
      <x:c r="E101" s="144"/>
      <x:c r="F101" s="144"/>
      <x:c r="G101" s="144"/>
      <x:c r="H101" s="81"/>
      <x:c r="I101" s="155" t="str">
        <x:f>IF(OR(A101="",D101="",AND(F101="",G101="")),"",IF(G101&lt;&gt;"",G101-D101,F101-D101))</x:f>
      </x:c>
      <x:c r="J101" s="155" t="str">
        <x:f>IF(OR(A101="",E101="",AND(F101="",G101="")),"",IF(G101&lt;&gt;"",G101-E101,F101-E101))</x:f>
      </x:c>
      <x:c r="K101" s="155" t="str">
        <x:f>IF(A101="","",IF(G101&lt;&gt;"",IF(H101="","ACCEPTANCE EVIDENCE MISSING","Achieved"),IF(F101="","NO FORECAST",IF(AND(E101&lt;&gt;"",F101&gt;E101),"Forecast late","Open"))))</x:f>
      </x:c>
    </x:row>
    <x:row r="102" ht="42" customHeight="1">
      <x:c r="A102" s="81"/>
      <x:c r="B102" s="81"/>
      <x:c r="C102" s="81"/>
      <x:c r="D102" s="144"/>
      <x:c r="E102" s="144"/>
      <x:c r="F102" s="144"/>
      <x:c r="G102" s="144"/>
      <x:c r="H102" s="81"/>
      <x:c r="I102" s="155" t="str">
        <x:f>IF(OR(A102="",D102="",AND(F102="",G102="")),"",IF(G102&lt;&gt;"",G102-D102,F102-D102))</x:f>
      </x:c>
      <x:c r="J102" s="155" t="str">
        <x:f>IF(OR(A102="",E102="",AND(F102="",G102="")),"",IF(G102&lt;&gt;"",G102-E102,F102-E102))</x:f>
      </x:c>
      <x:c r="K102" s="155" t="str">
        <x:f>IF(A102="","",IF(G102&lt;&gt;"",IF(H102="","ACCEPTANCE EVIDENCE MISSING","Achieved"),IF(F102="","NO FORECAST",IF(AND(E102&lt;&gt;"",F102&gt;E102),"Forecast late","Open"))))</x:f>
      </x:c>
    </x:row>
    <x:row r="103" ht="42" customHeight="1">
      <x:c r="A103" s="81"/>
      <x:c r="B103" s="81"/>
      <x:c r="C103" s="81"/>
      <x:c r="D103" s="144"/>
      <x:c r="E103" s="144"/>
      <x:c r="F103" s="144"/>
      <x:c r="G103" s="144"/>
      <x:c r="H103" s="81"/>
      <x:c r="I103" s="155" t="str">
        <x:f>IF(OR(A103="",D103="",AND(F103="",G103="")),"",IF(G103&lt;&gt;"",G103-D103,F103-D103))</x:f>
      </x:c>
      <x:c r="J103" s="155" t="str">
        <x:f>IF(OR(A103="",E103="",AND(F103="",G103="")),"",IF(G103&lt;&gt;"",G103-E103,F103-E103))</x:f>
      </x:c>
      <x:c r="K103" s="155" t="str">
        <x:f>IF(A103="","",IF(G103&lt;&gt;"",IF(H103="","ACCEPTANCE EVIDENCE MISSING","Achieved"),IF(F103="","NO FORECAST",IF(AND(E103&lt;&gt;"",F103&gt;E103),"Forecast late","Open"))))</x:f>
      </x:c>
    </x:row>
    <x:row r="104" ht="42" customHeight="1">
      <x:c r="A104" s="81"/>
      <x:c r="B104" s="81"/>
      <x:c r="C104" s="81"/>
      <x:c r="D104" s="144"/>
      <x:c r="E104" s="144"/>
      <x:c r="F104" s="144"/>
      <x:c r="G104" s="144"/>
      <x:c r="H104" s="81"/>
      <x:c r="I104" s="155" t="str">
        <x:f>IF(OR(A104="",D104="",AND(F104="",G104="")),"",IF(G104&lt;&gt;"",G104-D104,F104-D104))</x:f>
      </x:c>
      <x:c r="J104" s="155" t="str">
        <x:f>IF(OR(A104="",E104="",AND(F104="",G104="")),"",IF(G104&lt;&gt;"",G104-E104,F104-E104))</x:f>
      </x:c>
      <x:c r="K104" s="155" t="str">
        <x:f>IF(A104="","",IF(G104&lt;&gt;"",IF(H104="","ACCEPTANCE EVIDENCE MISSING","Achieved"),IF(F104="","NO FORECAST",IF(AND(E104&lt;&gt;"",F104&gt;E104),"Forecast late","Open"))))</x:f>
      </x:c>
    </x:row>
    <x:row r="105" ht="42" customHeight="1">
      <x:c r="A105" s="81"/>
      <x:c r="B105" s="81"/>
      <x:c r="C105" s="81"/>
      <x:c r="D105" s="144"/>
      <x:c r="E105" s="144"/>
      <x:c r="F105" s="144"/>
      <x:c r="G105" s="144"/>
      <x:c r="H105" s="81"/>
      <x:c r="I105" s="155" t="str">
        <x:f>IF(OR(A105="",D105="",AND(F105="",G105="")),"",IF(G105&lt;&gt;"",G105-D105,F105-D105))</x:f>
      </x:c>
      <x:c r="J105" s="155" t="str">
        <x:f>IF(OR(A105="",E105="",AND(F105="",G105="")),"",IF(G105&lt;&gt;"",G105-E105,F105-E105))</x:f>
      </x:c>
      <x:c r="K105" s="155" t="str">
        <x:f>IF(A105="","",IF(G105&lt;&gt;"",IF(H105="","ACCEPTANCE EVIDENCE MISSING","Achieved"),IF(F105="","NO FORECAST",IF(AND(E105&lt;&gt;"",F105&gt;E105),"Forecast late","Open"))))</x:f>
      </x:c>
    </x:row>
    <x:row r="106" ht="42" customHeight="1">
      <x:c r="A106" s="81"/>
      <x:c r="B106" s="81"/>
      <x:c r="C106" s="81"/>
      <x:c r="D106" s="144"/>
      <x:c r="E106" s="144"/>
      <x:c r="F106" s="144"/>
      <x:c r="G106" s="144"/>
      <x:c r="H106" s="81"/>
      <x:c r="I106" s="155" t="str">
        <x:f>IF(OR(A106="",D106="",AND(F106="",G106="")),"",IF(G106&lt;&gt;"",G106-D106,F106-D106))</x:f>
      </x:c>
      <x:c r="J106" s="155" t="str">
        <x:f>IF(OR(A106="",E106="",AND(F106="",G106="")),"",IF(G106&lt;&gt;"",G106-E106,F106-E106))</x:f>
      </x:c>
      <x:c r="K106" s="155" t="str">
        <x:f>IF(A106="","",IF(G106&lt;&gt;"",IF(H106="","ACCEPTANCE EVIDENCE MISSING","Achieved"),IF(F106="","NO FORECAST",IF(AND(E106&lt;&gt;"",F106&gt;E106),"Forecast late","Open"))))</x:f>
      </x:c>
    </x:row>
    <x:row r="107" ht="42" customHeight="1">
      <x:c r="A107" s="81"/>
      <x:c r="B107" s="81"/>
      <x:c r="C107" s="81"/>
      <x:c r="D107" s="144"/>
      <x:c r="E107" s="144"/>
      <x:c r="F107" s="144"/>
      <x:c r="G107" s="144"/>
      <x:c r="H107" s="81"/>
      <x:c r="I107" s="155" t="str">
        <x:f>IF(OR(A107="",D107="",AND(F107="",G107="")),"",IF(G107&lt;&gt;"",G107-D107,F107-D107))</x:f>
      </x:c>
      <x:c r="J107" s="155" t="str">
        <x:f>IF(OR(A107="",E107="",AND(F107="",G107="")),"",IF(G107&lt;&gt;"",G107-E107,F107-E107))</x:f>
      </x:c>
      <x:c r="K107" s="155" t="str">
        <x:f>IF(A107="","",IF(G107&lt;&gt;"",IF(H107="","ACCEPTANCE EVIDENCE MISSING","Achieved"),IF(F107="","NO FORECAST",IF(AND(E107&lt;&gt;"",F107&gt;E107),"Forecast late","Open"))))</x:f>
      </x:c>
    </x:row>
    <x:row r="108" ht="42" customHeight="1">
      <x:c r="A108" s="81"/>
      <x:c r="B108" s="81"/>
      <x:c r="C108" s="81"/>
      <x:c r="D108" s="144"/>
      <x:c r="E108" s="144"/>
      <x:c r="F108" s="144"/>
      <x:c r="G108" s="144"/>
      <x:c r="H108" s="81"/>
      <x:c r="I108" s="155" t="str">
        <x:f>IF(OR(A108="",D108="",AND(F108="",G108="")),"",IF(G108&lt;&gt;"",G108-D108,F108-D108))</x:f>
      </x:c>
      <x:c r="J108" s="155" t="str">
        <x:f>IF(OR(A108="",E108="",AND(F108="",G108="")),"",IF(G108&lt;&gt;"",G108-E108,F108-E108))</x:f>
      </x:c>
      <x:c r="K108" s="155" t="str">
        <x:f>IF(A108="","",IF(G108&lt;&gt;"",IF(H108="","ACCEPTANCE EVIDENCE MISSING","Achieved"),IF(F108="","NO FORECAST",IF(AND(E108&lt;&gt;"",F108&gt;E108),"Forecast late","Open"))))</x:f>
      </x:c>
    </x:row>
    <x:row r="109" ht="42" customHeight="1">
      <x:c r="A109" s="81"/>
      <x:c r="B109" s="81"/>
      <x:c r="C109" s="81"/>
      <x:c r="D109" s="144"/>
      <x:c r="E109" s="144"/>
      <x:c r="F109" s="144"/>
      <x:c r="G109" s="144"/>
      <x:c r="H109" s="81"/>
      <x:c r="I109" s="155" t="str">
        <x:f>IF(OR(A109="",D109="",AND(F109="",G109="")),"",IF(G109&lt;&gt;"",G109-D109,F109-D109))</x:f>
      </x:c>
      <x:c r="J109" s="155" t="str">
        <x:f>IF(OR(A109="",E109="",AND(F109="",G109="")),"",IF(G109&lt;&gt;"",G109-E109,F109-E109))</x:f>
      </x:c>
      <x:c r="K109" s="155" t="str">
        <x:f>IF(A109="","",IF(G109&lt;&gt;"",IF(H109="","ACCEPTANCE EVIDENCE MISSING","Achieved"),IF(F109="","NO FORECAST",IF(AND(E109&lt;&gt;"",F109&gt;E109),"Forecast late","Open"))))</x:f>
      </x:c>
    </x:row>
    <x:row r="110" ht="21" customHeight="1">
      <x:c r="A110" s="15"/>
      <x:c r="B110" s="15"/>
      <x:c r="C110" s="15"/>
      <x:c r="D110" s="15"/>
      <x:c r="E110" s="15"/>
      <x:c r="F110" s="15"/>
      <x:c r="G110" s="15"/>
      <x:c r="H110" s="15"/>
      <x:c r="I110" s="15"/>
      <x:c r="J110" s="15"/>
      <x:c r="K110" s="15"/>
    </x:row>
    <x:row r="111" ht="21" customHeight="1">
      <x:c r="A111" s="15"/>
      <x:c r="B111" s="15"/>
      <x:c r="C111" s="15"/>
      <x:c r="D111" s="15"/>
      <x:c r="E111" s="15"/>
      <x:c r="F111" s="15"/>
      <x:c r="G111" s="15"/>
      <x:c r="H111" s="15"/>
      <x:c r="I111" s="15"/>
      <x:c r="J111" s="15"/>
      <x:c r="K111" s="15"/>
    </x:row>
    <x:row r="112" ht="21" customHeight="1">
      <x:c r="A112" s="15"/>
      <x:c r="B112" s="15"/>
      <x:c r="C112" s="15"/>
      <x:c r="D112" s="15"/>
      <x:c r="E112" s="15"/>
      <x:c r="F112" s="15"/>
      <x:c r="G112" s="15"/>
      <x:c r="H112" s="15"/>
      <x:c r="I112" s="15"/>
      <x:c r="J112" s="15"/>
      <x:c r="K112" s="15"/>
    </x:row>
    <x:row r="113" ht="21" customHeight="1">
      <x:c r="A113" s="15"/>
      <x:c r="B113" s="15"/>
      <x:c r="C113" s="15"/>
      <x:c r="D113" s="15"/>
      <x:c r="E113" s="15"/>
      <x:c r="F113" s="15"/>
      <x:c r="G113" s="15"/>
      <x:c r="H113" s="15"/>
      <x:c r="I113" s="15"/>
      <x:c r="J113" s="15"/>
      <x:c r="K113" s="15"/>
    </x:row>
  </x:sheetData>
  <x:mergeCells>
    <x:mergeCell ref="A1:K3"/>
    <x:mergeCell ref="A4:K4"/>
    <x:mergeCell ref="A5:E5"/>
    <x:mergeCell ref="F5:K5"/>
    <x:mergeCell ref="A6:K6"/>
    <x:mergeCell ref="A7:K7"/>
  </x:mergeCells>
  <x:dataValidations count="4">
    <x:dataValidation type="date" errorStyle="stop" operator="between" allowBlank="1" showErrorMessage="1" errorTitle="Enter a real date" error="Enter a date such as 12 Mar 2027, or leave this field blank." sqref="D10:D109">
      <x:formula1>1</x:formula1>
      <x:formula2>146097</x:formula2>
    </x:dataValidation>
    <x:dataValidation type="date" errorStyle="stop" operator="between" allowBlank="1" showErrorMessage="1" errorTitle="Enter a real date" error="Enter a date such as 12 Mar 2027, or leave this field blank." sqref="E10:E109">
      <x:formula1>1</x:formula1>
      <x:formula2>146097</x:formula2>
    </x:dataValidation>
    <x:dataValidation type="date" errorStyle="stop" operator="between" allowBlank="1" showErrorMessage="1" errorTitle="Enter a real date" error="Enter a date such as 12 Mar 2027, or leave this field blank." sqref="F10:F109">
      <x:formula1>1</x:formula1>
      <x:formula2>146097</x:formula2>
    </x:dataValidation>
    <x:dataValidation type="date" errorStyle="stop" operator="between" allowBlank="1" showErrorMessage="1" errorTitle="Enter a real date" error="Enter a date such as 12 Mar 2027, or leave this field blank." sqref="G10:G109">
      <x:formula1>1</x:formula1>
      <x:formula2>146097</x:formula2>
    </x:dataValidation>
  </x:dataValidations>
  <x:pageMargins left="0.7" right="0.7" top="0.75" bottom="0.75" header="0.3" footer="0.3"/>
  <x:tableParts count="1">
    <x:tablePart xmlns:r="http://schemas.openxmlformats.org/officeDocument/2006/relationships" r:id="Rd4567e3914ea4c6e"/>
  </x:tableParts>
</x:worksheet>
</file>

<file path=xl/worksheets/sheet53.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 min="13" max="13" width="24" hidden="0" customWidth="1"/>
  </x:cols>
  <x:sheetData>
    <x:row r="1" ht="21" customHeight="1">
      <x:c r="A1" s="21" t="str">
        <x:v>C9 | Cost forecast and commitments</x:v>
      </x:c>
      <x:c r="B1" s="21"/>
      <x:c r="C1" s="21"/>
      <x:c r="D1" s="21"/>
      <x:c r="E1" s="21"/>
      <x:c r="F1" s="21"/>
      <x:c r="G1" s="21"/>
      <x:c r="H1" s="21"/>
      <x:c r="I1" s="21"/>
      <x:c r="J1" s="21"/>
      <x:c r="K1" s="21"/>
      <x:c r="L1" s="21"/>
      <x:c r="M1" s="21"/>
    </x:row>
    <x:row r="2" ht="21" customHeight="1">
      <x:c r="A2" s="21"/>
      <x:c r="B2" s="21"/>
      <x:c r="C2" s="21"/>
      <x:c r="D2" s="21"/>
      <x:c r="E2" s="21"/>
      <x:c r="F2" s="21"/>
      <x:c r="G2" s="21"/>
      <x:c r="H2" s="21"/>
      <x:c r="I2" s="21"/>
      <x:c r="J2" s="21"/>
      <x:c r="K2" s="21"/>
      <x:c r="L2" s="21"/>
      <x:c r="M2" s="21"/>
    </x:row>
    <x:row r="3" ht="21" customHeight="1">
      <x:c r="A3" s="21"/>
      <x:c r="B3" s="21"/>
      <x:c r="C3" s="21"/>
      <x:c r="D3" s="21"/>
      <x:c r="E3" s="21"/>
      <x:c r="F3" s="21"/>
      <x:c r="G3" s="21"/>
      <x:c r="H3" s="21"/>
      <x:c r="I3" s="21"/>
      <x:c r="J3" s="21"/>
      <x:c r="K3" s="21"/>
      <x:c r="L3" s="21"/>
      <x:c r="M3" s="21"/>
    </x:row>
    <x:row r="4" ht="30" customHeight="1">
      <x:c r="A4" s="28" t="str">
        <x:v>Forecast the total cost to complete without double counting money already spent or committed.</x:v>
      </x:c>
      <x:c r="B4" s="28"/>
      <x:c r="C4" s="28"/>
      <x:c r="D4" s="28"/>
      <x:c r="E4" s="28"/>
      <x:c r="F4" s="28"/>
      <x:c r="G4" s="28"/>
      <x:c r="H4" s="28"/>
      <x:c r="I4" s="28"/>
      <x:c r="J4" s="28"/>
      <x:c r="K4" s="28"/>
      <x:c r="L4" s="28"/>
      <x:c r="M4" s="28"/>
    </x:row>
    <x:row r="5" ht="21" customHeight="1">
      <x:c r="A5" s="35" t="str">
        <x:v>03 | PROJECT IMPLEMENTATION</x:v>
      </x:c>
      <x:c r="B5" s="35"/>
      <x:c r="C5" s="35"/>
      <x:c r="D5" s="35"/>
      <x:c r="E5" s="35"/>
      <x:c r="F5" s="35"/>
      <x:c r="G5" s="41" t="str">
        <x:f>IFERROR(HYPERLINK("#'04 Tool Index'!A1","OPEN TOOL INDEX"),"OPEN TOOL INDEX")</x:f>
        <x:v>OPEN TOOL INDEX</x:v>
      </x:c>
      <x:c r="H5" s="41"/>
      <x:c r="I5" s="41"/>
      <x:c r="J5" s="41"/>
      <x:c r="K5" s="41"/>
      <x:c r="L5" s="41"/>
      <x:c r="M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c r="M6" s="46"/>
    </x:row>
    <x:row r="7" ht="26" customHeight="1">
      <x:c r="A7" s="52" t="str">
        <x:v>HR Delivery development</x:v>
      </x:c>
      <x:c r="B7" s="52"/>
      <x:c r="C7" s="52"/>
      <x:c r="D7" s="52"/>
      <x:c r="E7" s="52"/>
      <x:c r="F7" s="52"/>
      <x:c r="G7" s="52"/>
      <x:c r="H7" s="52"/>
      <x:c r="I7" s="52"/>
      <x:c r="J7" s="52"/>
      <x:c r="K7" s="52"/>
      <x:c r="L7" s="52"/>
      <x:c r="M7" s="52"/>
    </x:row>
    <x:row r="8" ht="21" customHeight="1">
      <x:c r="A8" s="15"/>
      <x:c r="B8" s="15"/>
      <x:c r="C8" s="15"/>
      <x:c r="D8" s="15"/>
      <x:c r="E8" s="15"/>
      <x:c r="F8" s="15"/>
      <x:c r="G8" s="15"/>
      <x:c r="H8" s="15"/>
      <x:c r="I8" s="15"/>
      <x:c r="J8" s="15"/>
      <x:c r="K8" s="15"/>
      <x:c r="L8" s="15"/>
      <x:c r="M8" s="15"/>
    </x:row>
    <x:row r="9" ht="40" customHeight="1">
      <x:c r="A9" s="76" t="str">
        <x:v>Cost ID</x:v>
      </x:c>
      <x:c r="B9" s="76" t="str">
        <x:v>Description</x:v>
      </x:c>
      <x:c r="C9" s="76" t="str">
        <x:v>Current line budget</x:v>
      </x:c>
      <x:c r="D9" s="76" t="str">
        <x:v>Actual recognised</x:v>
      </x:c>
      <x:c r="E9" s="76" t="str">
        <x:v>Unpaid committed</x:v>
      </x:c>
      <x:c r="F9" s="76" t="str">
        <x:v>Other uncommitted ETC</x:v>
      </x:c>
      <x:c r="G9" s="76" t="str">
        <x:v>Forecast at completion</x:v>
      </x:c>
      <x:c r="H9" s="76" t="str">
        <x:v>Variance to current</x:v>
      </x:c>
      <x:c r="I9" s="76" t="str">
        <x:v>Variance %</x:v>
      </x:c>
      <x:c r="J9" s="76" t="str">
        <x:v>Owner</x:v>
      </x:c>
      <x:c r="K9" s="76" t="str">
        <x:v>As-of date</x:v>
      </x:c>
      <x:c r="L9" s="76" t="str">
        <x:v>Estimate / ledger evidence</x:v>
      </x:c>
      <x:c r="M9" s="76" t="str">
        <x:v>Data check</x:v>
      </x:c>
    </x:row>
    <x:row r="10" ht="42" customHeight="1">
      <x:c r="A10" s="81"/>
      <x:c r="B10" s="81"/>
      <x:c r="C10" s="178" t="str">
        <x:f>IF(A10="","",SUMIF('B10 Budget'!$A$10:$A$109,A10,'B10 Budget'!$G$10:$G$109)+SUMIFS('C2B Change Log'!$G$10:$G$109,'C2B Change Log'!$S$10:$S$109,A10,'C2B Change Log'!$Q$10:$Q$109,"APPROVED"))</x:f>
      </x:c>
      <x:c r="D10" s="176"/>
      <x:c r="E10" s="176"/>
      <x:c r="F10" s="176"/>
      <x:c r="G10" s="178" t="str">
        <x:f>IF(OR(A10="",COUNT(D10:F10)&lt;&gt;3),"",SUM(D10:F10))</x:f>
      </x:c>
      <x:c r="H10" s="178" t="str">
        <x:f>IF(OR(A10="",NOT(ISNUMBER(G10))),"",G10-C10)</x:f>
      </x:c>
      <x:c r="I10" s="163" t="str">
        <x:f>IF(OR(A10="",NOT(ISNUMBER(G10)),C10=0),"",H10/C10)</x:f>
      </x:c>
      <x:c r="J10" s="81"/>
      <x:c r="K10" s="144"/>
      <x:c r="L10" s="81"/>
      <x:c r="M10" s="155" t="str">
        <x:f>IF(A10="","",IF(COUNTIF($A$10:$A$109,A10)&gt;1,"DUPLICATE ID",IF(COUNTIF('B10 Budget'!$A$10:$A$109,A10)=0,"UNKNOWN COST ID",IF(OR(COUNT(D10:F10)&lt;&gt;3,J10="",NOT(ISNUMBER(K10)),L10=""),"INCOMPLETE","OK"))))</x:f>
      </x:c>
    </x:row>
    <x:row r="11" ht="42" customHeight="1">
      <x:c r="A11" s="81"/>
      <x:c r="B11" s="81"/>
      <x:c r="C11" s="178" t="str">
        <x:f>IF(A11="","",SUMIF('B10 Budget'!$A$10:$A$109,A11,'B10 Budget'!$G$10:$G$109)+SUMIFS('C2B Change Log'!$G$10:$G$109,'C2B Change Log'!$S$10:$S$109,A11,'C2B Change Log'!$Q$10:$Q$109,"APPROVED"))</x:f>
      </x:c>
      <x:c r="D11" s="176"/>
      <x:c r="E11" s="176"/>
      <x:c r="F11" s="176"/>
      <x:c r="G11" s="178" t="str">
        <x:f>IF(OR(A11="",COUNT(D11:F11)&lt;&gt;3),"",SUM(D11:F11))</x:f>
      </x:c>
      <x:c r="H11" s="178" t="str">
        <x:f>IF(OR(A11="",NOT(ISNUMBER(G11))),"",G11-C11)</x:f>
      </x:c>
      <x:c r="I11" s="163" t="str">
        <x:f>IF(OR(A11="",NOT(ISNUMBER(G11)),C11=0),"",H11/C11)</x:f>
      </x:c>
      <x:c r="J11" s="81"/>
      <x:c r="K11" s="144"/>
      <x:c r="L11" s="81"/>
      <x:c r="M11" s="155" t="str">
        <x:f>IF(A11="","",IF(COUNTIF($A$10:$A$109,A11)&gt;1,"DUPLICATE ID",IF(COUNTIF('B10 Budget'!$A$10:$A$109,A11)=0,"UNKNOWN COST ID",IF(OR(COUNT(D11:F11)&lt;&gt;3,J11="",NOT(ISNUMBER(K11)),L11=""),"INCOMPLETE","OK"))))</x:f>
      </x:c>
    </x:row>
    <x:row r="12" ht="42" customHeight="1">
      <x:c r="A12" s="81"/>
      <x:c r="B12" s="81"/>
      <x:c r="C12" s="178" t="str">
        <x:f>IF(A12="","",SUMIF('B10 Budget'!$A$10:$A$109,A12,'B10 Budget'!$G$10:$G$109)+SUMIFS('C2B Change Log'!$G$10:$G$109,'C2B Change Log'!$S$10:$S$109,A12,'C2B Change Log'!$Q$10:$Q$109,"APPROVED"))</x:f>
      </x:c>
      <x:c r="D12" s="176"/>
      <x:c r="E12" s="176"/>
      <x:c r="F12" s="176"/>
      <x:c r="G12" s="178" t="str">
        <x:f>IF(OR(A12="",COUNT(D12:F12)&lt;&gt;3),"",SUM(D12:F12))</x:f>
      </x:c>
      <x:c r="H12" s="178" t="str">
        <x:f>IF(OR(A12="",NOT(ISNUMBER(G12))),"",G12-C12)</x:f>
      </x:c>
      <x:c r="I12" s="163" t="str">
        <x:f>IF(OR(A12="",NOT(ISNUMBER(G12)),C12=0),"",H12/C12)</x:f>
      </x:c>
      <x:c r="J12" s="81"/>
      <x:c r="K12" s="144"/>
      <x:c r="L12" s="81"/>
      <x:c r="M12" s="155" t="str">
        <x:f>IF(A12="","",IF(COUNTIF($A$10:$A$109,A12)&gt;1,"DUPLICATE ID",IF(COUNTIF('B10 Budget'!$A$10:$A$109,A12)=0,"UNKNOWN COST ID",IF(OR(COUNT(D12:F12)&lt;&gt;3,J12="",NOT(ISNUMBER(K12)),L12=""),"INCOMPLETE","OK"))))</x:f>
      </x:c>
    </x:row>
    <x:row r="13" ht="42" customHeight="1">
      <x:c r="A13" s="81"/>
      <x:c r="B13" s="81"/>
      <x:c r="C13" s="178" t="str">
        <x:f>IF(A13="","",SUMIF('B10 Budget'!$A$10:$A$109,A13,'B10 Budget'!$G$10:$G$109)+SUMIFS('C2B Change Log'!$G$10:$G$109,'C2B Change Log'!$S$10:$S$109,A13,'C2B Change Log'!$Q$10:$Q$109,"APPROVED"))</x:f>
      </x:c>
      <x:c r="D13" s="176"/>
      <x:c r="E13" s="176"/>
      <x:c r="F13" s="176"/>
      <x:c r="G13" s="178" t="str">
        <x:f>IF(OR(A13="",COUNT(D13:F13)&lt;&gt;3),"",SUM(D13:F13))</x:f>
      </x:c>
      <x:c r="H13" s="178" t="str">
        <x:f>IF(OR(A13="",NOT(ISNUMBER(G13))),"",G13-C13)</x:f>
      </x:c>
      <x:c r="I13" s="163" t="str">
        <x:f>IF(OR(A13="",NOT(ISNUMBER(G13)),C13=0),"",H13/C13)</x:f>
      </x:c>
      <x:c r="J13" s="81"/>
      <x:c r="K13" s="144"/>
      <x:c r="L13" s="81"/>
      <x:c r="M13" s="155" t="str">
        <x:f>IF(A13="","",IF(COUNTIF($A$10:$A$109,A13)&gt;1,"DUPLICATE ID",IF(COUNTIF('B10 Budget'!$A$10:$A$109,A13)=0,"UNKNOWN COST ID",IF(OR(COUNT(D13:F13)&lt;&gt;3,J13="",NOT(ISNUMBER(K13)),L13=""),"INCOMPLETE","OK"))))</x:f>
      </x:c>
    </x:row>
    <x:row r="14" ht="42" customHeight="1">
      <x:c r="A14" s="81"/>
      <x:c r="B14" s="81"/>
      <x:c r="C14" s="178" t="str">
        <x:f>IF(A14="","",SUMIF('B10 Budget'!$A$10:$A$109,A14,'B10 Budget'!$G$10:$G$109)+SUMIFS('C2B Change Log'!$G$10:$G$109,'C2B Change Log'!$S$10:$S$109,A14,'C2B Change Log'!$Q$10:$Q$109,"APPROVED"))</x:f>
      </x:c>
      <x:c r="D14" s="176"/>
      <x:c r="E14" s="176"/>
      <x:c r="F14" s="176"/>
      <x:c r="G14" s="178" t="str">
        <x:f>IF(OR(A14="",COUNT(D14:F14)&lt;&gt;3),"",SUM(D14:F14))</x:f>
      </x:c>
      <x:c r="H14" s="178" t="str">
        <x:f>IF(OR(A14="",NOT(ISNUMBER(G14))),"",G14-C14)</x:f>
      </x:c>
      <x:c r="I14" s="163" t="str">
        <x:f>IF(OR(A14="",NOT(ISNUMBER(G14)),C14=0),"",H14/C14)</x:f>
      </x:c>
      <x:c r="J14" s="81"/>
      <x:c r="K14" s="144"/>
      <x:c r="L14" s="81"/>
      <x:c r="M14" s="155" t="str">
        <x:f>IF(A14="","",IF(COUNTIF($A$10:$A$109,A14)&gt;1,"DUPLICATE ID",IF(COUNTIF('B10 Budget'!$A$10:$A$109,A14)=0,"UNKNOWN COST ID",IF(OR(COUNT(D14:F14)&lt;&gt;3,J14="",NOT(ISNUMBER(K14)),L14=""),"INCOMPLETE","OK"))))</x:f>
      </x:c>
    </x:row>
    <x:row r="15" ht="42" customHeight="1">
      <x:c r="A15" s="81"/>
      <x:c r="B15" s="81"/>
      <x:c r="C15" s="178" t="str">
        <x:f>IF(A15="","",SUMIF('B10 Budget'!$A$10:$A$109,A15,'B10 Budget'!$G$10:$G$109)+SUMIFS('C2B Change Log'!$G$10:$G$109,'C2B Change Log'!$S$10:$S$109,A15,'C2B Change Log'!$Q$10:$Q$109,"APPROVED"))</x:f>
      </x:c>
      <x:c r="D15" s="176"/>
      <x:c r="E15" s="176"/>
      <x:c r="F15" s="176"/>
      <x:c r="G15" s="178" t="str">
        <x:f>IF(OR(A15="",COUNT(D15:F15)&lt;&gt;3),"",SUM(D15:F15))</x:f>
      </x:c>
      <x:c r="H15" s="178" t="str">
        <x:f>IF(OR(A15="",NOT(ISNUMBER(G15))),"",G15-C15)</x:f>
      </x:c>
      <x:c r="I15" s="163" t="str">
        <x:f>IF(OR(A15="",NOT(ISNUMBER(G15)),C15=0),"",H15/C15)</x:f>
      </x:c>
      <x:c r="J15" s="81"/>
      <x:c r="K15" s="144"/>
      <x:c r="L15" s="81"/>
      <x:c r="M15" s="155" t="str">
        <x:f>IF(A15="","",IF(COUNTIF($A$10:$A$109,A15)&gt;1,"DUPLICATE ID",IF(COUNTIF('B10 Budget'!$A$10:$A$109,A15)=0,"UNKNOWN COST ID",IF(OR(COUNT(D15:F15)&lt;&gt;3,J15="",NOT(ISNUMBER(K15)),L15=""),"INCOMPLETE","OK"))))</x:f>
      </x:c>
    </x:row>
    <x:row r="16" ht="42" customHeight="1">
      <x:c r="A16" s="81"/>
      <x:c r="B16" s="81"/>
      <x:c r="C16" s="178" t="str">
        <x:f>IF(A16="","",SUMIF('B10 Budget'!$A$10:$A$109,A16,'B10 Budget'!$G$10:$G$109)+SUMIFS('C2B Change Log'!$G$10:$G$109,'C2B Change Log'!$S$10:$S$109,A16,'C2B Change Log'!$Q$10:$Q$109,"APPROVED"))</x:f>
      </x:c>
      <x:c r="D16" s="176"/>
      <x:c r="E16" s="176"/>
      <x:c r="F16" s="176"/>
      <x:c r="G16" s="178" t="str">
        <x:f>IF(OR(A16="",COUNT(D16:F16)&lt;&gt;3),"",SUM(D16:F16))</x:f>
      </x:c>
      <x:c r="H16" s="178" t="str">
        <x:f>IF(OR(A16="",NOT(ISNUMBER(G16))),"",G16-C16)</x:f>
      </x:c>
      <x:c r="I16" s="163" t="str">
        <x:f>IF(OR(A16="",NOT(ISNUMBER(G16)),C16=0),"",H16/C16)</x:f>
      </x:c>
      <x:c r="J16" s="81"/>
      <x:c r="K16" s="144"/>
      <x:c r="L16" s="81"/>
      <x:c r="M16" s="155" t="str">
        <x:f>IF(A16="","",IF(COUNTIF($A$10:$A$109,A16)&gt;1,"DUPLICATE ID",IF(COUNTIF('B10 Budget'!$A$10:$A$109,A16)=0,"UNKNOWN COST ID",IF(OR(COUNT(D16:F16)&lt;&gt;3,J16="",NOT(ISNUMBER(K16)),L16=""),"INCOMPLETE","OK"))))</x:f>
      </x:c>
    </x:row>
    <x:row r="17" ht="42" customHeight="1">
      <x:c r="A17" s="81"/>
      <x:c r="B17" s="81"/>
      <x:c r="C17" s="178" t="str">
        <x:f>IF(A17="","",SUMIF('B10 Budget'!$A$10:$A$109,A17,'B10 Budget'!$G$10:$G$109)+SUMIFS('C2B Change Log'!$G$10:$G$109,'C2B Change Log'!$S$10:$S$109,A17,'C2B Change Log'!$Q$10:$Q$109,"APPROVED"))</x:f>
      </x:c>
      <x:c r="D17" s="176"/>
      <x:c r="E17" s="176"/>
      <x:c r="F17" s="176"/>
      <x:c r="G17" s="178" t="str">
        <x:f>IF(OR(A17="",COUNT(D17:F17)&lt;&gt;3),"",SUM(D17:F17))</x:f>
      </x:c>
      <x:c r="H17" s="178" t="str">
        <x:f>IF(OR(A17="",NOT(ISNUMBER(G17))),"",G17-C17)</x:f>
      </x:c>
      <x:c r="I17" s="163" t="str">
        <x:f>IF(OR(A17="",NOT(ISNUMBER(G17)),C17=0),"",H17/C17)</x:f>
      </x:c>
      <x:c r="J17" s="81"/>
      <x:c r="K17" s="144"/>
      <x:c r="L17" s="81"/>
      <x:c r="M17" s="155" t="str">
        <x:f>IF(A17="","",IF(COUNTIF($A$10:$A$109,A17)&gt;1,"DUPLICATE ID",IF(COUNTIF('B10 Budget'!$A$10:$A$109,A17)=0,"UNKNOWN COST ID",IF(OR(COUNT(D17:F17)&lt;&gt;3,J17="",NOT(ISNUMBER(K17)),L17=""),"INCOMPLETE","OK"))))</x:f>
      </x:c>
    </x:row>
    <x:row r="18" ht="42" customHeight="1">
      <x:c r="A18" s="81"/>
      <x:c r="B18" s="81"/>
      <x:c r="C18" s="178" t="str">
        <x:f>IF(A18="","",SUMIF('B10 Budget'!$A$10:$A$109,A18,'B10 Budget'!$G$10:$G$109)+SUMIFS('C2B Change Log'!$G$10:$G$109,'C2B Change Log'!$S$10:$S$109,A18,'C2B Change Log'!$Q$10:$Q$109,"APPROVED"))</x:f>
      </x:c>
      <x:c r="D18" s="176"/>
      <x:c r="E18" s="176"/>
      <x:c r="F18" s="176"/>
      <x:c r="G18" s="178" t="str">
        <x:f>IF(OR(A18="",COUNT(D18:F18)&lt;&gt;3),"",SUM(D18:F18))</x:f>
      </x:c>
      <x:c r="H18" s="178" t="str">
        <x:f>IF(OR(A18="",NOT(ISNUMBER(G18))),"",G18-C18)</x:f>
      </x:c>
      <x:c r="I18" s="163" t="str">
        <x:f>IF(OR(A18="",NOT(ISNUMBER(G18)),C18=0),"",H18/C18)</x:f>
      </x:c>
      <x:c r="J18" s="81"/>
      <x:c r="K18" s="144"/>
      <x:c r="L18" s="81"/>
      <x:c r="M18" s="155" t="str">
        <x:f>IF(A18="","",IF(COUNTIF($A$10:$A$109,A18)&gt;1,"DUPLICATE ID",IF(COUNTIF('B10 Budget'!$A$10:$A$109,A18)=0,"UNKNOWN COST ID",IF(OR(COUNT(D18:F18)&lt;&gt;3,J18="",NOT(ISNUMBER(K18)),L18=""),"INCOMPLETE","OK"))))</x:f>
      </x:c>
    </x:row>
    <x:row r="19" ht="42" customHeight="1">
      <x:c r="A19" s="81"/>
      <x:c r="B19" s="81"/>
      <x:c r="C19" s="178" t="str">
        <x:f>IF(A19="","",SUMIF('B10 Budget'!$A$10:$A$109,A19,'B10 Budget'!$G$10:$G$109)+SUMIFS('C2B Change Log'!$G$10:$G$109,'C2B Change Log'!$S$10:$S$109,A19,'C2B Change Log'!$Q$10:$Q$109,"APPROVED"))</x:f>
      </x:c>
      <x:c r="D19" s="176"/>
      <x:c r="E19" s="176"/>
      <x:c r="F19" s="176"/>
      <x:c r="G19" s="178" t="str">
        <x:f>IF(OR(A19="",COUNT(D19:F19)&lt;&gt;3),"",SUM(D19:F19))</x:f>
      </x:c>
      <x:c r="H19" s="178" t="str">
        <x:f>IF(OR(A19="",NOT(ISNUMBER(G19))),"",G19-C19)</x:f>
      </x:c>
      <x:c r="I19" s="163" t="str">
        <x:f>IF(OR(A19="",NOT(ISNUMBER(G19)),C19=0),"",H19/C19)</x:f>
      </x:c>
      <x:c r="J19" s="81"/>
      <x:c r="K19" s="144"/>
      <x:c r="L19" s="81"/>
      <x:c r="M19" s="155" t="str">
        <x:f>IF(A19="","",IF(COUNTIF($A$10:$A$109,A19)&gt;1,"DUPLICATE ID",IF(COUNTIF('B10 Budget'!$A$10:$A$109,A19)=0,"UNKNOWN COST ID",IF(OR(COUNT(D19:F19)&lt;&gt;3,J19="",NOT(ISNUMBER(K19)),L19=""),"INCOMPLETE","OK"))))</x:f>
      </x:c>
    </x:row>
    <x:row r="20" ht="42" customHeight="1">
      <x:c r="A20" s="81"/>
      <x:c r="B20" s="81"/>
      <x:c r="C20" s="178" t="str">
        <x:f>IF(A20="","",SUMIF('B10 Budget'!$A$10:$A$109,A20,'B10 Budget'!$G$10:$G$109)+SUMIFS('C2B Change Log'!$G$10:$G$109,'C2B Change Log'!$S$10:$S$109,A20,'C2B Change Log'!$Q$10:$Q$109,"APPROVED"))</x:f>
      </x:c>
      <x:c r="D20" s="176"/>
      <x:c r="E20" s="176"/>
      <x:c r="F20" s="176"/>
      <x:c r="G20" s="178" t="str">
        <x:f>IF(OR(A20="",COUNT(D20:F20)&lt;&gt;3),"",SUM(D20:F20))</x:f>
      </x:c>
      <x:c r="H20" s="178" t="str">
        <x:f>IF(OR(A20="",NOT(ISNUMBER(G20))),"",G20-C20)</x:f>
      </x:c>
      <x:c r="I20" s="163" t="str">
        <x:f>IF(OR(A20="",NOT(ISNUMBER(G20)),C20=0),"",H20/C20)</x:f>
      </x:c>
      <x:c r="J20" s="81"/>
      <x:c r="K20" s="144"/>
      <x:c r="L20" s="81"/>
      <x:c r="M20" s="155" t="str">
        <x:f>IF(A20="","",IF(COUNTIF($A$10:$A$109,A20)&gt;1,"DUPLICATE ID",IF(COUNTIF('B10 Budget'!$A$10:$A$109,A20)=0,"UNKNOWN COST ID",IF(OR(COUNT(D20:F20)&lt;&gt;3,J20="",NOT(ISNUMBER(K20)),L20=""),"INCOMPLETE","OK"))))</x:f>
      </x:c>
    </x:row>
    <x:row r="21" ht="42" customHeight="1">
      <x:c r="A21" s="81"/>
      <x:c r="B21" s="81"/>
      <x:c r="C21" s="178" t="str">
        <x:f>IF(A21="","",SUMIF('B10 Budget'!$A$10:$A$109,A21,'B10 Budget'!$G$10:$G$109)+SUMIFS('C2B Change Log'!$G$10:$G$109,'C2B Change Log'!$S$10:$S$109,A21,'C2B Change Log'!$Q$10:$Q$109,"APPROVED"))</x:f>
      </x:c>
      <x:c r="D21" s="176"/>
      <x:c r="E21" s="176"/>
      <x:c r="F21" s="176"/>
      <x:c r="G21" s="178" t="str">
        <x:f>IF(OR(A21="",COUNT(D21:F21)&lt;&gt;3),"",SUM(D21:F21))</x:f>
      </x:c>
      <x:c r="H21" s="178" t="str">
        <x:f>IF(OR(A21="",NOT(ISNUMBER(G21))),"",G21-C21)</x:f>
      </x:c>
      <x:c r="I21" s="163" t="str">
        <x:f>IF(OR(A21="",NOT(ISNUMBER(G21)),C21=0),"",H21/C21)</x:f>
      </x:c>
      <x:c r="J21" s="81"/>
      <x:c r="K21" s="144"/>
      <x:c r="L21" s="81"/>
      <x:c r="M21" s="155" t="str">
        <x:f>IF(A21="","",IF(COUNTIF($A$10:$A$109,A21)&gt;1,"DUPLICATE ID",IF(COUNTIF('B10 Budget'!$A$10:$A$109,A21)=0,"UNKNOWN COST ID",IF(OR(COUNT(D21:F21)&lt;&gt;3,J21="",NOT(ISNUMBER(K21)),L21=""),"INCOMPLETE","OK"))))</x:f>
      </x:c>
    </x:row>
    <x:row r="22" ht="42" customHeight="1">
      <x:c r="A22" s="81"/>
      <x:c r="B22" s="81"/>
      <x:c r="C22" s="178" t="str">
        <x:f>IF(A22="","",SUMIF('B10 Budget'!$A$10:$A$109,A22,'B10 Budget'!$G$10:$G$109)+SUMIFS('C2B Change Log'!$G$10:$G$109,'C2B Change Log'!$S$10:$S$109,A22,'C2B Change Log'!$Q$10:$Q$109,"APPROVED"))</x:f>
      </x:c>
      <x:c r="D22" s="176"/>
      <x:c r="E22" s="176"/>
      <x:c r="F22" s="176"/>
      <x:c r="G22" s="178" t="str">
        <x:f>IF(OR(A22="",COUNT(D22:F22)&lt;&gt;3),"",SUM(D22:F22))</x:f>
      </x:c>
      <x:c r="H22" s="178" t="str">
        <x:f>IF(OR(A22="",NOT(ISNUMBER(G22))),"",G22-C22)</x:f>
      </x:c>
      <x:c r="I22" s="163" t="str">
        <x:f>IF(OR(A22="",NOT(ISNUMBER(G22)),C22=0),"",H22/C22)</x:f>
      </x:c>
      <x:c r="J22" s="81"/>
      <x:c r="K22" s="144"/>
      <x:c r="L22" s="81"/>
      <x:c r="M22" s="155" t="str">
        <x:f>IF(A22="","",IF(COUNTIF($A$10:$A$109,A22)&gt;1,"DUPLICATE ID",IF(COUNTIF('B10 Budget'!$A$10:$A$109,A22)=0,"UNKNOWN COST ID",IF(OR(COUNT(D22:F22)&lt;&gt;3,J22="",NOT(ISNUMBER(K22)),L22=""),"INCOMPLETE","OK"))))</x:f>
      </x:c>
    </x:row>
    <x:row r="23" ht="42" customHeight="1">
      <x:c r="A23" s="81"/>
      <x:c r="B23" s="81"/>
      <x:c r="C23" s="178" t="str">
        <x:f>IF(A23="","",SUMIF('B10 Budget'!$A$10:$A$109,A23,'B10 Budget'!$G$10:$G$109)+SUMIFS('C2B Change Log'!$G$10:$G$109,'C2B Change Log'!$S$10:$S$109,A23,'C2B Change Log'!$Q$10:$Q$109,"APPROVED"))</x:f>
      </x:c>
      <x:c r="D23" s="176"/>
      <x:c r="E23" s="176"/>
      <x:c r="F23" s="176"/>
      <x:c r="G23" s="178" t="str">
        <x:f>IF(OR(A23="",COUNT(D23:F23)&lt;&gt;3),"",SUM(D23:F23))</x:f>
      </x:c>
      <x:c r="H23" s="178" t="str">
        <x:f>IF(OR(A23="",NOT(ISNUMBER(G23))),"",G23-C23)</x:f>
      </x:c>
      <x:c r="I23" s="163" t="str">
        <x:f>IF(OR(A23="",NOT(ISNUMBER(G23)),C23=0),"",H23/C23)</x:f>
      </x:c>
      <x:c r="J23" s="81"/>
      <x:c r="K23" s="144"/>
      <x:c r="L23" s="81"/>
      <x:c r="M23" s="155" t="str">
        <x:f>IF(A23="","",IF(COUNTIF($A$10:$A$109,A23)&gt;1,"DUPLICATE ID",IF(COUNTIF('B10 Budget'!$A$10:$A$109,A23)=0,"UNKNOWN COST ID",IF(OR(COUNT(D23:F23)&lt;&gt;3,J23="",NOT(ISNUMBER(K23)),L23=""),"INCOMPLETE","OK"))))</x:f>
      </x:c>
    </x:row>
    <x:row r="24" ht="42" customHeight="1">
      <x:c r="A24" s="81"/>
      <x:c r="B24" s="81"/>
      <x:c r="C24" s="178" t="str">
        <x:f>IF(A24="","",SUMIF('B10 Budget'!$A$10:$A$109,A24,'B10 Budget'!$G$10:$G$109)+SUMIFS('C2B Change Log'!$G$10:$G$109,'C2B Change Log'!$S$10:$S$109,A24,'C2B Change Log'!$Q$10:$Q$109,"APPROVED"))</x:f>
      </x:c>
      <x:c r="D24" s="176"/>
      <x:c r="E24" s="176"/>
      <x:c r="F24" s="176"/>
      <x:c r="G24" s="178" t="str">
        <x:f>IF(OR(A24="",COUNT(D24:F24)&lt;&gt;3),"",SUM(D24:F24))</x:f>
      </x:c>
      <x:c r="H24" s="178" t="str">
        <x:f>IF(OR(A24="",NOT(ISNUMBER(G24))),"",G24-C24)</x:f>
      </x:c>
      <x:c r="I24" s="163" t="str">
        <x:f>IF(OR(A24="",NOT(ISNUMBER(G24)),C24=0),"",H24/C24)</x:f>
      </x:c>
      <x:c r="J24" s="81"/>
      <x:c r="K24" s="144"/>
      <x:c r="L24" s="81"/>
      <x:c r="M24" s="155" t="str">
        <x:f>IF(A24="","",IF(COUNTIF($A$10:$A$109,A24)&gt;1,"DUPLICATE ID",IF(COUNTIF('B10 Budget'!$A$10:$A$109,A24)=0,"UNKNOWN COST ID",IF(OR(COUNT(D24:F24)&lt;&gt;3,J24="",NOT(ISNUMBER(K24)),L24=""),"INCOMPLETE","OK"))))</x:f>
      </x:c>
    </x:row>
    <x:row r="25" ht="42" customHeight="1">
      <x:c r="A25" s="81"/>
      <x:c r="B25" s="81"/>
      <x:c r="C25" s="178" t="str">
        <x:f>IF(A25="","",SUMIF('B10 Budget'!$A$10:$A$109,A25,'B10 Budget'!$G$10:$G$109)+SUMIFS('C2B Change Log'!$G$10:$G$109,'C2B Change Log'!$S$10:$S$109,A25,'C2B Change Log'!$Q$10:$Q$109,"APPROVED"))</x:f>
      </x:c>
      <x:c r="D25" s="176"/>
      <x:c r="E25" s="176"/>
      <x:c r="F25" s="176"/>
      <x:c r="G25" s="178" t="str">
        <x:f>IF(OR(A25="",COUNT(D25:F25)&lt;&gt;3),"",SUM(D25:F25))</x:f>
      </x:c>
      <x:c r="H25" s="178" t="str">
        <x:f>IF(OR(A25="",NOT(ISNUMBER(G25))),"",G25-C25)</x:f>
      </x:c>
      <x:c r="I25" s="163" t="str">
        <x:f>IF(OR(A25="",NOT(ISNUMBER(G25)),C25=0),"",H25/C25)</x:f>
      </x:c>
      <x:c r="J25" s="81"/>
      <x:c r="K25" s="144"/>
      <x:c r="L25" s="81"/>
      <x:c r="M25" s="155" t="str">
        <x:f>IF(A25="","",IF(COUNTIF($A$10:$A$109,A25)&gt;1,"DUPLICATE ID",IF(COUNTIF('B10 Budget'!$A$10:$A$109,A25)=0,"UNKNOWN COST ID",IF(OR(COUNT(D25:F25)&lt;&gt;3,J25="",NOT(ISNUMBER(K25)),L25=""),"INCOMPLETE","OK"))))</x:f>
      </x:c>
    </x:row>
    <x:row r="26" ht="42" customHeight="1">
      <x:c r="A26" s="81"/>
      <x:c r="B26" s="81"/>
      <x:c r="C26" s="178" t="str">
        <x:f>IF(A26="","",SUMIF('B10 Budget'!$A$10:$A$109,A26,'B10 Budget'!$G$10:$G$109)+SUMIFS('C2B Change Log'!$G$10:$G$109,'C2B Change Log'!$S$10:$S$109,A26,'C2B Change Log'!$Q$10:$Q$109,"APPROVED"))</x:f>
      </x:c>
      <x:c r="D26" s="176"/>
      <x:c r="E26" s="176"/>
      <x:c r="F26" s="176"/>
      <x:c r="G26" s="178" t="str">
        <x:f>IF(OR(A26="",COUNT(D26:F26)&lt;&gt;3),"",SUM(D26:F26))</x:f>
      </x:c>
      <x:c r="H26" s="178" t="str">
        <x:f>IF(OR(A26="",NOT(ISNUMBER(G26))),"",G26-C26)</x:f>
      </x:c>
      <x:c r="I26" s="163" t="str">
        <x:f>IF(OR(A26="",NOT(ISNUMBER(G26)),C26=0),"",H26/C26)</x:f>
      </x:c>
      <x:c r="J26" s="81"/>
      <x:c r="K26" s="144"/>
      <x:c r="L26" s="81"/>
      <x:c r="M26" s="155" t="str">
        <x:f>IF(A26="","",IF(COUNTIF($A$10:$A$109,A26)&gt;1,"DUPLICATE ID",IF(COUNTIF('B10 Budget'!$A$10:$A$109,A26)=0,"UNKNOWN COST ID",IF(OR(COUNT(D26:F26)&lt;&gt;3,J26="",NOT(ISNUMBER(K26)),L26=""),"INCOMPLETE","OK"))))</x:f>
      </x:c>
    </x:row>
    <x:row r="27" ht="42" customHeight="1">
      <x:c r="A27" s="81"/>
      <x:c r="B27" s="81"/>
      <x:c r="C27" s="178" t="str">
        <x:f>IF(A27="","",SUMIF('B10 Budget'!$A$10:$A$109,A27,'B10 Budget'!$G$10:$G$109)+SUMIFS('C2B Change Log'!$G$10:$G$109,'C2B Change Log'!$S$10:$S$109,A27,'C2B Change Log'!$Q$10:$Q$109,"APPROVED"))</x:f>
      </x:c>
      <x:c r="D27" s="176"/>
      <x:c r="E27" s="176"/>
      <x:c r="F27" s="176"/>
      <x:c r="G27" s="178" t="str">
        <x:f>IF(OR(A27="",COUNT(D27:F27)&lt;&gt;3),"",SUM(D27:F27))</x:f>
      </x:c>
      <x:c r="H27" s="178" t="str">
        <x:f>IF(OR(A27="",NOT(ISNUMBER(G27))),"",G27-C27)</x:f>
      </x:c>
      <x:c r="I27" s="163" t="str">
        <x:f>IF(OR(A27="",NOT(ISNUMBER(G27)),C27=0),"",H27/C27)</x:f>
      </x:c>
      <x:c r="J27" s="81"/>
      <x:c r="K27" s="144"/>
      <x:c r="L27" s="81"/>
      <x:c r="M27" s="155" t="str">
        <x:f>IF(A27="","",IF(COUNTIF($A$10:$A$109,A27)&gt;1,"DUPLICATE ID",IF(COUNTIF('B10 Budget'!$A$10:$A$109,A27)=0,"UNKNOWN COST ID",IF(OR(COUNT(D27:F27)&lt;&gt;3,J27="",NOT(ISNUMBER(K27)),L27=""),"INCOMPLETE","OK"))))</x:f>
      </x:c>
    </x:row>
    <x:row r="28" ht="42" customHeight="1">
      <x:c r="A28" s="81"/>
      <x:c r="B28" s="81"/>
      <x:c r="C28" s="178" t="str">
        <x:f>IF(A28="","",SUMIF('B10 Budget'!$A$10:$A$109,A28,'B10 Budget'!$G$10:$G$109)+SUMIFS('C2B Change Log'!$G$10:$G$109,'C2B Change Log'!$S$10:$S$109,A28,'C2B Change Log'!$Q$10:$Q$109,"APPROVED"))</x:f>
      </x:c>
      <x:c r="D28" s="176"/>
      <x:c r="E28" s="176"/>
      <x:c r="F28" s="176"/>
      <x:c r="G28" s="178" t="str">
        <x:f>IF(OR(A28="",COUNT(D28:F28)&lt;&gt;3),"",SUM(D28:F28))</x:f>
      </x:c>
      <x:c r="H28" s="178" t="str">
        <x:f>IF(OR(A28="",NOT(ISNUMBER(G28))),"",G28-C28)</x:f>
      </x:c>
      <x:c r="I28" s="163" t="str">
        <x:f>IF(OR(A28="",NOT(ISNUMBER(G28)),C28=0),"",H28/C28)</x:f>
      </x:c>
      <x:c r="J28" s="81"/>
      <x:c r="K28" s="144"/>
      <x:c r="L28" s="81"/>
      <x:c r="M28" s="155" t="str">
        <x:f>IF(A28="","",IF(COUNTIF($A$10:$A$109,A28)&gt;1,"DUPLICATE ID",IF(COUNTIF('B10 Budget'!$A$10:$A$109,A28)=0,"UNKNOWN COST ID",IF(OR(COUNT(D28:F28)&lt;&gt;3,J28="",NOT(ISNUMBER(K28)),L28=""),"INCOMPLETE","OK"))))</x:f>
      </x:c>
    </x:row>
    <x:row r="29" ht="42" customHeight="1">
      <x:c r="A29" s="81"/>
      <x:c r="B29" s="81"/>
      <x:c r="C29" s="178" t="str">
        <x:f>IF(A29="","",SUMIF('B10 Budget'!$A$10:$A$109,A29,'B10 Budget'!$G$10:$G$109)+SUMIFS('C2B Change Log'!$G$10:$G$109,'C2B Change Log'!$S$10:$S$109,A29,'C2B Change Log'!$Q$10:$Q$109,"APPROVED"))</x:f>
      </x:c>
      <x:c r="D29" s="176"/>
      <x:c r="E29" s="176"/>
      <x:c r="F29" s="176"/>
      <x:c r="G29" s="178" t="str">
        <x:f>IF(OR(A29="",COUNT(D29:F29)&lt;&gt;3),"",SUM(D29:F29))</x:f>
      </x:c>
      <x:c r="H29" s="178" t="str">
        <x:f>IF(OR(A29="",NOT(ISNUMBER(G29))),"",G29-C29)</x:f>
      </x:c>
      <x:c r="I29" s="163" t="str">
        <x:f>IF(OR(A29="",NOT(ISNUMBER(G29)),C29=0),"",H29/C29)</x:f>
      </x:c>
      <x:c r="J29" s="81"/>
      <x:c r="K29" s="144"/>
      <x:c r="L29" s="81"/>
      <x:c r="M29" s="155" t="str">
        <x:f>IF(A29="","",IF(COUNTIF($A$10:$A$109,A29)&gt;1,"DUPLICATE ID",IF(COUNTIF('B10 Budget'!$A$10:$A$109,A29)=0,"UNKNOWN COST ID",IF(OR(COUNT(D29:F29)&lt;&gt;3,J29="",NOT(ISNUMBER(K29)),L29=""),"INCOMPLETE","OK"))))</x:f>
      </x:c>
    </x:row>
    <x:row r="30" ht="42" customHeight="1">
      <x:c r="A30" s="81"/>
      <x:c r="B30" s="81"/>
      <x:c r="C30" s="178" t="str">
        <x:f>IF(A30="","",SUMIF('B10 Budget'!$A$10:$A$109,A30,'B10 Budget'!$G$10:$G$109)+SUMIFS('C2B Change Log'!$G$10:$G$109,'C2B Change Log'!$S$10:$S$109,A30,'C2B Change Log'!$Q$10:$Q$109,"APPROVED"))</x:f>
      </x:c>
      <x:c r="D30" s="176"/>
      <x:c r="E30" s="176"/>
      <x:c r="F30" s="176"/>
      <x:c r="G30" s="178" t="str">
        <x:f>IF(OR(A30="",COUNT(D30:F30)&lt;&gt;3),"",SUM(D30:F30))</x:f>
      </x:c>
      <x:c r="H30" s="178" t="str">
        <x:f>IF(OR(A30="",NOT(ISNUMBER(G30))),"",G30-C30)</x:f>
      </x:c>
      <x:c r="I30" s="163" t="str">
        <x:f>IF(OR(A30="",NOT(ISNUMBER(G30)),C30=0),"",H30/C30)</x:f>
      </x:c>
      <x:c r="J30" s="81"/>
      <x:c r="K30" s="144"/>
      <x:c r="L30" s="81"/>
      <x:c r="M30" s="155" t="str">
        <x:f>IF(A30="","",IF(COUNTIF($A$10:$A$109,A30)&gt;1,"DUPLICATE ID",IF(COUNTIF('B10 Budget'!$A$10:$A$109,A30)=0,"UNKNOWN COST ID",IF(OR(COUNT(D30:F30)&lt;&gt;3,J30="",NOT(ISNUMBER(K30)),L30=""),"INCOMPLETE","OK"))))</x:f>
      </x:c>
    </x:row>
    <x:row r="31" ht="42" customHeight="1">
      <x:c r="A31" s="81"/>
      <x:c r="B31" s="81"/>
      <x:c r="C31" s="178" t="str">
        <x:f>IF(A31="","",SUMIF('B10 Budget'!$A$10:$A$109,A31,'B10 Budget'!$G$10:$G$109)+SUMIFS('C2B Change Log'!$G$10:$G$109,'C2B Change Log'!$S$10:$S$109,A31,'C2B Change Log'!$Q$10:$Q$109,"APPROVED"))</x:f>
      </x:c>
      <x:c r="D31" s="176"/>
      <x:c r="E31" s="176"/>
      <x:c r="F31" s="176"/>
      <x:c r="G31" s="178" t="str">
        <x:f>IF(OR(A31="",COUNT(D31:F31)&lt;&gt;3),"",SUM(D31:F31))</x:f>
      </x:c>
      <x:c r="H31" s="178" t="str">
        <x:f>IF(OR(A31="",NOT(ISNUMBER(G31))),"",G31-C31)</x:f>
      </x:c>
      <x:c r="I31" s="163" t="str">
        <x:f>IF(OR(A31="",NOT(ISNUMBER(G31)),C31=0),"",H31/C31)</x:f>
      </x:c>
      <x:c r="J31" s="81"/>
      <x:c r="K31" s="144"/>
      <x:c r="L31" s="81"/>
      <x:c r="M31" s="155" t="str">
        <x:f>IF(A31="","",IF(COUNTIF($A$10:$A$109,A31)&gt;1,"DUPLICATE ID",IF(COUNTIF('B10 Budget'!$A$10:$A$109,A31)=0,"UNKNOWN COST ID",IF(OR(COUNT(D31:F31)&lt;&gt;3,J31="",NOT(ISNUMBER(K31)),L31=""),"INCOMPLETE","OK"))))</x:f>
      </x:c>
    </x:row>
    <x:row r="32" ht="42" customHeight="1">
      <x:c r="A32" s="81"/>
      <x:c r="B32" s="81"/>
      <x:c r="C32" s="178" t="str">
        <x:f>IF(A32="","",SUMIF('B10 Budget'!$A$10:$A$109,A32,'B10 Budget'!$G$10:$G$109)+SUMIFS('C2B Change Log'!$G$10:$G$109,'C2B Change Log'!$S$10:$S$109,A32,'C2B Change Log'!$Q$10:$Q$109,"APPROVED"))</x:f>
      </x:c>
      <x:c r="D32" s="176"/>
      <x:c r="E32" s="176"/>
      <x:c r="F32" s="176"/>
      <x:c r="G32" s="178" t="str">
        <x:f>IF(OR(A32="",COUNT(D32:F32)&lt;&gt;3),"",SUM(D32:F32))</x:f>
      </x:c>
      <x:c r="H32" s="178" t="str">
        <x:f>IF(OR(A32="",NOT(ISNUMBER(G32))),"",G32-C32)</x:f>
      </x:c>
      <x:c r="I32" s="163" t="str">
        <x:f>IF(OR(A32="",NOT(ISNUMBER(G32)),C32=0),"",H32/C32)</x:f>
      </x:c>
      <x:c r="J32" s="81"/>
      <x:c r="K32" s="144"/>
      <x:c r="L32" s="81"/>
      <x:c r="M32" s="155" t="str">
        <x:f>IF(A32="","",IF(COUNTIF($A$10:$A$109,A32)&gt;1,"DUPLICATE ID",IF(COUNTIF('B10 Budget'!$A$10:$A$109,A32)=0,"UNKNOWN COST ID",IF(OR(COUNT(D32:F32)&lt;&gt;3,J32="",NOT(ISNUMBER(K32)),L32=""),"INCOMPLETE","OK"))))</x:f>
      </x:c>
    </x:row>
    <x:row r="33" ht="42" customHeight="1">
      <x:c r="A33" s="81"/>
      <x:c r="B33" s="81"/>
      <x:c r="C33" s="178" t="str">
        <x:f>IF(A33="","",SUMIF('B10 Budget'!$A$10:$A$109,A33,'B10 Budget'!$G$10:$G$109)+SUMIFS('C2B Change Log'!$G$10:$G$109,'C2B Change Log'!$S$10:$S$109,A33,'C2B Change Log'!$Q$10:$Q$109,"APPROVED"))</x:f>
      </x:c>
      <x:c r="D33" s="176"/>
      <x:c r="E33" s="176"/>
      <x:c r="F33" s="176"/>
      <x:c r="G33" s="178" t="str">
        <x:f>IF(OR(A33="",COUNT(D33:F33)&lt;&gt;3),"",SUM(D33:F33))</x:f>
      </x:c>
      <x:c r="H33" s="178" t="str">
        <x:f>IF(OR(A33="",NOT(ISNUMBER(G33))),"",G33-C33)</x:f>
      </x:c>
      <x:c r="I33" s="163" t="str">
        <x:f>IF(OR(A33="",NOT(ISNUMBER(G33)),C33=0),"",H33/C33)</x:f>
      </x:c>
      <x:c r="J33" s="81"/>
      <x:c r="K33" s="144"/>
      <x:c r="L33" s="81"/>
      <x:c r="M33" s="155" t="str">
        <x:f>IF(A33="","",IF(COUNTIF($A$10:$A$109,A33)&gt;1,"DUPLICATE ID",IF(COUNTIF('B10 Budget'!$A$10:$A$109,A33)=0,"UNKNOWN COST ID",IF(OR(COUNT(D33:F33)&lt;&gt;3,J33="",NOT(ISNUMBER(K33)),L33=""),"INCOMPLETE","OK"))))</x:f>
      </x:c>
    </x:row>
    <x:row r="34" ht="42" customHeight="1">
      <x:c r="A34" s="81"/>
      <x:c r="B34" s="81"/>
      <x:c r="C34" s="178" t="str">
        <x:f>IF(A34="","",SUMIF('B10 Budget'!$A$10:$A$109,A34,'B10 Budget'!$G$10:$G$109)+SUMIFS('C2B Change Log'!$G$10:$G$109,'C2B Change Log'!$S$10:$S$109,A34,'C2B Change Log'!$Q$10:$Q$109,"APPROVED"))</x:f>
      </x:c>
      <x:c r="D34" s="176"/>
      <x:c r="E34" s="176"/>
      <x:c r="F34" s="176"/>
      <x:c r="G34" s="178" t="str">
        <x:f>IF(OR(A34="",COUNT(D34:F34)&lt;&gt;3),"",SUM(D34:F34))</x:f>
      </x:c>
      <x:c r="H34" s="178" t="str">
        <x:f>IF(OR(A34="",NOT(ISNUMBER(G34))),"",G34-C34)</x:f>
      </x:c>
      <x:c r="I34" s="163" t="str">
        <x:f>IF(OR(A34="",NOT(ISNUMBER(G34)),C34=0),"",H34/C34)</x:f>
      </x:c>
      <x:c r="J34" s="81"/>
      <x:c r="K34" s="144"/>
      <x:c r="L34" s="81"/>
      <x:c r="M34" s="155" t="str">
        <x:f>IF(A34="","",IF(COUNTIF($A$10:$A$109,A34)&gt;1,"DUPLICATE ID",IF(COUNTIF('B10 Budget'!$A$10:$A$109,A34)=0,"UNKNOWN COST ID",IF(OR(COUNT(D34:F34)&lt;&gt;3,J34="",NOT(ISNUMBER(K34)),L34=""),"INCOMPLETE","OK"))))</x:f>
      </x:c>
    </x:row>
    <x:row r="35" ht="42" customHeight="1">
      <x:c r="A35" s="81"/>
      <x:c r="B35" s="81"/>
      <x:c r="C35" s="178" t="str">
        <x:f>IF(A35="","",SUMIF('B10 Budget'!$A$10:$A$109,A35,'B10 Budget'!$G$10:$G$109)+SUMIFS('C2B Change Log'!$G$10:$G$109,'C2B Change Log'!$S$10:$S$109,A35,'C2B Change Log'!$Q$10:$Q$109,"APPROVED"))</x:f>
      </x:c>
      <x:c r="D35" s="176"/>
      <x:c r="E35" s="176"/>
      <x:c r="F35" s="176"/>
      <x:c r="G35" s="178" t="str">
        <x:f>IF(OR(A35="",COUNT(D35:F35)&lt;&gt;3),"",SUM(D35:F35))</x:f>
      </x:c>
      <x:c r="H35" s="178" t="str">
        <x:f>IF(OR(A35="",NOT(ISNUMBER(G35))),"",G35-C35)</x:f>
      </x:c>
      <x:c r="I35" s="163" t="str">
        <x:f>IF(OR(A35="",NOT(ISNUMBER(G35)),C35=0),"",H35/C35)</x:f>
      </x:c>
      <x:c r="J35" s="81"/>
      <x:c r="K35" s="144"/>
      <x:c r="L35" s="81"/>
      <x:c r="M35" s="155" t="str">
        <x:f>IF(A35="","",IF(COUNTIF($A$10:$A$109,A35)&gt;1,"DUPLICATE ID",IF(COUNTIF('B10 Budget'!$A$10:$A$109,A35)=0,"UNKNOWN COST ID",IF(OR(COUNT(D35:F35)&lt;&gt;3,J35="",NOT(ISNUMBER(K35)),L35=""),"INCOMPLETE","OK"))))</x:f>
      </x:c>
    </x:row>
    <x:row r="36" ht="42" customHeight="1">
      <x:c r="A36" s="81"/>
      <x:c r="B36" s="81"/>
      <x:c r="C36" s="178" t="str">
        <x:f>IF(A36="","",SUMIF('B10 Budget'!$A$10:$A$109,A36,'B10 Budget'!$G$10:$G$109)+SUMIFS('C2B Change Log'!$G$10:$G$109,'C2B Change Log'!$S$10:$S$109,A36,'C2B Change Log'!$Q$10:$Q$109,"APPROVED"))</x:f>
      </x:c>
      <x:c r="D36" s="176"/>
      <x:c r="E36" s="176"/>
      <x:c r="F36" s="176"/>
      <x:c r="G36" s="178" t="str">
        <x:f>IF(OR(A36="",COUNT(D36:F36)&lt;&gt;3),"",SUM(D36:F36))</x:f>
      </x:c>
      <x:c r="H36" s="178" t="str">
        <x:f>IF(OR(A36="",NOT(ISNUMBER(G36))),"",G36-C36)</x:f>
      </x:c>
      <x:c r="I36" s="163" t="str">
        <x:f>IF(OR(A36="",NOT(ISNUMBER(G36)),C36=0),"",H36/C36)</x:f>
      </x:c>
      <x:c r="J36" s="81"/>
      <x:c r="K36" s="144"/>
      <x:c r="L36" s="81"/>
      <x:c r="M36" s="155" t="str">
        <x:f>IF(A36="","",IF(COUNTIF($A$10:$A$109,A36)&gt;1,"DUPLICATE ID",IF(COUNTIF('B10 Budget'!$A$10:$A$109,A36)=0,"UNKNOWN COST ID",IF(OR(COUNT(D36:F36)&lt;&gt;3,J36="",NOT(ISNUMBER(K36)),L36=""),"INCOMPLETE","OK"))))</x:f>
      </x:c>
    </x:row>
    <x:row r="37" ht="42" customHeight="1">
      <x:c r="A37" s="81"/>
      <x:c r="B37" s="81"/>
      <x:c r="C37" s="178" t="str">
        <x:f>IF(A37="","",SUMIF('B10 Budget'!$A$10:$A$109,A37,'B10 Budget'!$G$10:$G$109)+SUMIFS('C2B Change Log'!$G$10:$G$109,'C2B Change Log'!$S$10:$S$109,A37,'C2B Change Log'!$Q$10:$Q$109,"APPROVED"))</x:f>
      </x:c>
      <x:c r="D37" s="176"/>
      <x:c r="E37" s="176"/>
      <x:c r="F37" s="176"/>
      <x:c r="G37" s="178" t="str">
        <x:f>IF(OR(A37="",COUNT(D37:F37)&lt;&gt;3),"",SUM(D37:F37))</x:f>
      </x:c>
      <x:c r="H37" s="178" t="str">
        <x:f>IF(OR(A37="",NOT(ISNUMBER(G37))),"",G37-C37)</x:f>
      </x:c>
      <x:c r="I37" s="163" t="str">
        <x:f>IF(OR(A37="",NOT(ISNUMBER(G37)),C37=0),"",H37/C37)</x:f>
      </x:c>
      <x:c r="J37" s="81"/>
      <x:c r="K37" s="144"/>
      <x:c r="L37" s="81"/>
      <x:c r="M37" s="155" t="str">
        <x:f>IF(A37="","",IF(COUNTIF($A$10:$A$109,A37)&gt;1,"DUPLICATE ID",IF(COUNTIF('B10 Budget'!$A$10:$A$109,A37)=0,"UNKNOWN COST ID",IF(OR(COUNT(D37:F37)&lt;&gt;3,J37="",NOT(ISNUMBER(K37)),L37=""),"INCOMPLETE","OK"))))</x:f>
      </x:c>
    </x:row>
    <x:row r="38" ht="42" customHeight="1">
      <x:c r="A38" s="81"/>
      <x:c r="B38" s="81"/>
      <x:c r="C38" s="178" t="str">
        <x:f>IF(A38="","",SUMIF('B10 Budget'!$A$10:$A$109,A38,'B10 Budget'!$G$10:$G$109)+SUMIFS('C2B Change Log'!$G$10:$G$109,'C2B Change Log'!$S$10:$S$109,A38,'C2B Change Log'!$Q$10:$Q$109,"APPROVED"))</x:f>
      </x:c>
      <x:c r="D38" s="176"/>
      <x:c r="E38" s="176"/>
      <x:c r="F38" s="176"/>
      <x:c r="G38" s="178" t="str">
        <x:f>IF(OR(A38="",COUNT(D38:F38)&lt;&gt;3),"",SUM(D38:F38))</x:f>
      </x:c>
      <x:c r="H38" s="178" t="str">
        <x:f>IF(OR(A38="",NOT(ISNUMBER(G38))),"",G38-C38)</x:f>
      </x:c>
      <x:c r="I38" s="163" t="str">
        <x:f>IF(OR(A38="",NOT(ISNUMBER(G38)),C38=0),"",H38/C38)</x:f>
      </x:c>
      <x:c r="J38" s="81"/>
      <x:c r="K38" s="144"/>
      <x:c r="L38" s="81"/>
      <x:c r="M38" s="155" t="str">
        <x:f>IF(A38="","",IF(COUNTIF($A$10:$A$109,A38)&gt;1,"DUPLICATE ID",IF(COUNTIF('B10 Budget'!$A$10:$A$109,A38)=0,"UNKNOWN COST ID",IF(OR(COUNT(D38:F38)&lt;&gt;3,J38="",NOT(ISNUMBER(K38)),L38=""),"INCOMPLETE","OK"))))</x:f>
      </x:c>
    </x:row>
    <x:row r="39" ht="42" customHeight="1">
      <x:c r="A39" s="81"/>
      <x:c r="B39" s="81"/>
      <x:c r="C39" s="178" t="str">
        <x:f>IF(A39="","",SUMIF('B10 Budget'!$A$10:$A$109,A39,'B10 Budget'!$G$10:$G$109)+SUMIFS('C2B Change Log'!$G$10:$G$109,'C2B Change Log'!$S$10:$S$109,A39,'C2B Change Log'!$Q$10:$Q$109,"APPROVED"))</x:f>
      </x:c>
      <x:c r="D39" s="176"/>
      <x:c r="E39" s="176"/>
      <x:c r="F39" s="176"/>
      <x:c r="G39" s="178" t="str">
        <x:f>IF(OR(A39="",COUNT(D39:F39)&lt;&gt;3),"",SUM(D39:F39))</x:f>
      </x:c>
      <x:c r="H39" s="178" t="str">
        <x:f>IF(OR(A39="",NOT(ISNUMBER(G39))),"",G39-C39)</x:f>
      </x:c>
      <x:c r="I39" s="163" t="str">
        <x:f>IF(OR(A39="",NOT(ISNUMBER(G39)),C39=0),"",H39/C39)</x:f>
      </x:c>
      <x:c r="J39" s="81"/>
      <x:c r="K39" s="144"/>
      <x:c r="L39" s="81"/>
      <x:c r="M39" s="155" t="str">
        <x:f>IF(A39="","",IF(COUNTIF($A$10:$A$109,A39)&gt;1,"DUPLICATE ID",IF(COUNTIF('B10 Budget'!$A$10:$A$109,A39)=0,"UNKNOWN COST ID",IF(OR(COUNT(D39:F39)&lt;&gt;3,J39="",NOT(ISNUMBER(K39)),L39=""),"INCOMPLETE","OK"))))</x:f>
      </x:c>
    </x:row>
    <x:row r="40" ht="42" customHeight="1">
      <x:c r="A40" s="81"/>
      <x:c r="B40" s="81"/>
      <x:c r="C40" s="178" t="str">
        <x:f>IF(A40="","",SUMIF('B10 Budget'!$A$10:$A$109,A40,'B10 Budget'!$G$10:$G$109)+SUMIFS('C2B Change Log'!$G$10:$G$109,'C2B Change Log'!$S$10:$S$109,A40,'C2B Change Log'!$Q$10:$Q$109,"APPROVED"))</x:f>
      </x:c>
      <x:c r="D40" s="176"/>
      <x:c r="E40" s="176"/>
      <x:c r="F40" s="176"/>
      <x:c r="G40" s="178" t="str">
        <x:f>IF(OR(A40="",COUNT(D40:F40)&lt;&gt;3),"",SUM(D40:F40))</x:f>
      </x:c>
      <x:c r="H40" s="178" t="str">
        <x:f>IF(OR(A40="",NOT(ISNUMBER(G40))),"",G40-C40)</x:f>
      </x:c>
      <x:c r="I40" s="163" t="str">
        <x:f>IF(OR(A40="",NOT(ISNUMBER(G40)),C40=0),"",H40/C40)</x:f>
      </x:c>
      <x:c r="J40" s="81"/>
      <x:c r="K40" s="144"/>
      <x:c r="L40" s="81"/>
      <x:c r="M40" s="155" t="str">
        <x:f>IF(A40="","",IF(COUNTIF($A$10:$A$109,A40)&gt;1,"DUPLICATE ID",IF(COUNTIF('B10 Budget'!$A$10:$A$109,A40)=0,"UNKNOWN COST ID",IF(OR(COUNT(D40:F40)&lt;&gt;3,J40="",NOT(ISNUMBER(K40)),L40=""),"INCOMPLETE","OK"))))</x:f>
      </x:c>
    </x:row>
    <x:row r="41" ht="42" customHeight="1">
      <x:c r="A41" s="81"/>
      <x:c r="B41" s="81"/>
      <x:c r="C41" s="178" t="str">
        <x:f>IF(A41="","",SUMIF('B10 Budget'!$A$10:$A$109,A41,'B10 Budget'!$G$10:$G$109)+SUMIFS('C2B Change Log'!$G$10:$G$109,'C2B Change Log'!$S$10:$S$109,A41,'C2B Change Log'!$Q$10:$Q$109,"APPROVED"))</x:f>
      </x:c>
      <x:c r="D41" s="176"/>
      <x:c r="E41" s="176"/>
      <x:c r="F41" s="176"/>
      <x:c r="G41" s="178" t="str">
        <x:f>IF(OR(A41="",COUNT(D41:F41)&lt;&gt;3),"",SUM(D41:F41))</x:f>
      </x:c>
      <x:c r="H41" s="178" t="str">
        <x:f>IF(OR(A41="",NOT(ISNUMBER(G41))),"",G41-C41)</x:f>
      </x:c>
      <x:c r="I41" s="163" t="str">
        <x:f>IF(OR(A41="",NOT(ISNUMBER(G41)),C41=0),"",H41/C41)</x:f>
      </x:c>
      <x:c r="J41" s="81"/>
      <x:c r="K41" s="144"/>
      <x:c r="L41" s="81"/>
      <x:c r="M41" s="155" t="str">
        <x:f>IF(A41="","",IF(COUNTIF($A$10:$A$109,A41)&gt;1,"DUPLICATE ID",IF(COUNTIF('B10 Budget'!$A$10:$A$109,A41)=0,"UNKNOWN COST ID",IF(OR(COUNT(D41:F41)&lt;&gt;3,J41="",NOT(ISNUMBER(K41)),L41=""),"INCOMPLETE","OK"))))</x:f>
      </x:c>
    </x:row>
    <x:row r="42" ht="42" customHeight="1">
      <x:c r="A42" s="81"/>
      <x:c r="B42" s="81"/>
      <x:c r="C42" s="178" t="str">
        <x:f>IF(A42="","",SUMIF('B10 Budget'!$A$10:$A$109,A42,'B10 Budget'!$G$10:$G$109)+SUMIFS('C2B Change Log'!$G$10:$G$109,'C2B Change Log'!$S$10:$S$109,A42,'C2B Change Log'!$Q$10:$Q$109,"APPROVED"))</x:f>
      </x:c>
      <x:c r="D42" s="176"/>
      <x:c r="E42" s="176"/>
      <x:c r="F42" s="176"/>
      <x:c r="G42" s="178" t="str">
        <x:f>IF(OR(A42="",COUNT(D42:F42)&lt;&gt;3),"",SUM(D42:F42))</x:f>
      </x:c>
      <x:c r="H42" s="178" t="str">
        <x:f>IF(OR(A42="",NOT(ISNUMBER(G42))),"",G42-C42)</x:f>
      </x:c>
      <x:c r="I42" s="163" t="str">
        <x:f>IF(OR(A42="",NOT(ISNUMBER(G42)),C42=0),"",H42/C42)</x:f>
      </x:c>
      <x:c r="J42" s="81"/>
      <x:c r="K42" s="144"/>
      <x:c r="L42" s="81"/>
      <x:c r="M42" s="155" t="str">
        <x:f>IF(A42="","",IF(COUNTIF($A$10:$A$109,A42)&gt;1,"DUPLICATE ID",IF(COUNTIF('B10 Budget'!$A$10:$A$109,A42)=0,"UNKNOWN COST ID",IF(OR(COUNT(D42:F42)&lt;&gt;3,J42="",NOT(ISNUMBER(K42)),L42=""),"INCOMPLETE","OK"))))</x:f>
      </x:c>
    </x:row>
    <x:row r="43" ht="42" customHeight="1">
      <x:c r="A43" s="81"/>
      <x:c r="B43" s="81"/>
      <x:c r="C43" s="178" t="str">
        <x:f>IF(A43="","",SUMIF('B10 Budget'!$A$10:$A$109,A43,'B10 Budget'!$G$10:$G$109)+SUMIFS('C2B Change Log'!$G$10:$G$109,'C2B Change Log'!$S$10:$S$109,A43,'C2B Change Log'!$Q$10:$Q$109,"APPROVED"))</x:f>
      </x:c>
      <x:c r="D43" s="176"/>
      <x:c r="E43" s="176"/>
      <x:c r="F43" s="176"/>
      <x:c r="G43" s="178" t="str">
        <x:f>IF(OR(A43="",COUNT(D43:F43)&lt;&gt;3),"",SUM(D43:F43))</x:f>
      </x:c>
      <x:c r="H43" s="178" t="str">
        <x:f>IF(OR(A43="",NOT(ISNUMBER(G43))),"",G43-C43)</x:f>
      </x:c>
      <x:c r="I43" s="163" t="str">
        <x:f>IF(OR(A43="",NOT(ISNUMBER(G43)),C43=0),"",H43/C43)</x:f>
      </x:c>
      <x:c r="J43" s="81"/>
      <x:c r="K43" s="144"/>
      <x:c r="L43" s="81"/>
      <x:c r="M43" s="155" t="str">
        <x:f>IF(A43="","",IF(COUNTIF($A$10:$A$109,A43)&gt;1,"DUPLICATE ID",IF(COUNTIF('B10 Budget'!$A$10:$A$109,A43)=0,"UNKNOWN COST ID",IF(OR(COUNT(D43:F43)&lt;&gt;3,J43="",NOT(ISNUMBER(K43)),L43=""),"INCOMPLETE","OK"))))</x:f>
      </x:c>
    </x:row>
    <x:row r="44" ht="42" customHeight="1">
      <x:c r="A44" s="81"/>
      <x:c r="B44" s="81"/>
      <x:c r="C44" s="178" t="str">
        <x:f>IF(A44="","",SUMIF('B10 Budget'!$A$10:$A$109,A44,'B10 Budget'!$G$10:$G$109)+SUMIFS('C2B Change Log'!$G$10:$G$109,'C2B Change Log'!$S$10:$S$109,A44,'C2B Change Log'!$Q$10:$Q$109,"APPROVED"))</x:f>
      </x:c>
      <x:c r="D44" s="176"/>
      <x:c r="E44" s="176"/>
      <x:c r="F44" s="176"/>
      <x:c r="G44" s="178" t="str">
        <x:f>IF(OR(A44="",COUNT(D44:F44)&lt;&gt;3),"",SUM(D44:F44))</x:f>
      </x:c>
      <x:c r="H44" s="178" t="str">
        <x:f>IF(OR(A44="",NOT(ISNUMBER(G44))),"",G44-C44)</x:f>
      </x:c>
      <x:c r="I44" s="163" t="str">
        <x:f>IF(OR(A44="",NOT(ISNUMBER(G44)),C44=0),"",H44/C44)</x:f>
      </x:c>
      <x:c r="J44" s="81"/>
      <x:c r="K44" s="144"/>
      <x:c r="L44" s="81"/>
      <x:c r="M44" s="155" t="str">
        <x:f>IF(A44="","",IF(COUNTIF($A$10:$A$109,A44)&gt;1,"DUPLICATE ID",IF(COUNTIF('B10 Budget'!$A$10:$A$109,A44)=0,"UNKNOWN COST ID",IF(OR(COUNT(D44:F44)&lt;&gt;3,J44="",NOT(ISNUMBER(K44)),L44=""),"INCOMPLETE","OK"))))</x:f>
      </x:c>
    </x:row>
    <x:row r="45" ht="42" customHeight="1">
      <x:c r="A45" s="81"/>
      <x:c r="B45" s="81"/>
      <x:c r="C45" s="178" t="str">
        <x:f>IF(A45="","",SUMIF('B10 Budget'!$A$10:$A$109,A45,'B10 Budget'!$G$10:$G$109)+SUMIFS('C2B Change Log'!$G$10:$G$109,'C2B Change Log'!$S$10:$S$109,A45,'C2B Change Log'!$Q$10:$Q$109,"APPROVED"))</x:f>
      </x:c>
      <x:c r="D45" s="176"/>
      <x:c r="E45" s="176"/>
      <x:c r="F45" s="176"/>
      <x:c r="G45" s="178" t="str">
        <x:f>IF(OR(A45="",COUNT(D45:F45)&lt;&gt;3),"",SUM(D45:F45))</x:f>
      </x:c>
      <x:c r="H45" s="178" t="str">
        <x:f>IF(OR(A45="",NOT(ISNUMBER(G45))),"",G45-C45)</x:f>
      </x:c>
      <x:c r="I45" s="163" t="str">
        <x:f>IF(OR(A45="",NOT(ISNUMBER(G45)),C45=0),"",H45/C45)</x:f>
      </x:c>
      <x:c r="J45" s="81"/>
      <x:c r="K45" s="144"/>
      <x:c r="L45" s="81"/>
      <x:c r="M45" s="155" t="str">
        <x:f>IF(A45="","",IF(COUNTIF($A$10:$A$109,A45)&gt;1,"DUPLICATE ID",IF(COUNTIF('B10 Budget'!$A$10:$A$109,A45)=0,"UNKNOWN COST ID",IF(OR(COUNT(D45:F45)&lt;&gt;3,J45="",NOT(ISNUMBER(K45)),L45=""),"INCOMPLETE","OK"))))</x:f>
      </x:c>
    </x:row>
    <x:row r="46" ht="42" customHeight="1">
      <x:c r="A46" s="81"/>
      <x:c r="B46" s="81"/>
      <x:c r="C46" s="178" t="str">
        <x:f>IF(A46="","",SUMIF('B10 Budget'!$A$10:$A$109,A46,'B10 Budget'!$G$10:$G$109)+SUMIFS('C2B Change Log'!$G$10:$G$109,'C2B Change Log'!$S$10:$S$109,A46,'C2B Change Log'!$Q$10:$Q$109,"APPROVED"))</x:f>
      </x:c>
      <x:c r="D46" s="176"/>
      <x:c r="E46" s="176"/>
      <x:c r="F46" s="176"/>
      <x:c r="G46" s="178" t="str">
        <x:f>IF(OR(A46="",COUNT(D46:F46)&lt;&gt;3),"",SUM(D46:F46))</x:f>
      </x:c>
      <x:c r="H46" s="178" t="str">
        <x:f>IF(OR(A46="",NOT(ISNUMBER(G46))),"",G46-C46)</x:f>
      </x:c>
      <x:c r="I46" s="163" t="str">
        <x:f>IF(OR(A46="",NOT(ISNUMBER(G46)),C46=0),"",H46/C46)</x:f>
      </x:c>
      <x:c r="J46" s="81"/>
      <x:c r="K46" s="144"/>
      <x:c r="L46" s="81"/>
      <x:c r="M46" s="155" t="str">
        <x:f>IF(A46="","",IF(COUNTIF($A$10:$A$109,A46)&gt;1,"DUPLICATE ID",IF(COUNTIF('B10 Budget'!$A$10:$A$109,A46)=0,"UNKNOWN COST ID",IF(OR(COUNT(D46:F46)&lt;&gt;3,J46="",NOT(ISNUMBER(K46)),L46=""),"INCOMPLETE","OK"))))</x:f>
      </x:c>
    </x:row>
    <x:row r="47" ht="42" customHeight="1">
      <x:c r="A47" s="81"/>
      <x:c r="B47" s="81"/>
      <x:c r="C47" s="178" t="str">
        <x:f>IF(A47="","",SUMIF('B10 Budget'!$A$10:$A$109,A47,'B10 Budget'!$G$10:$G$109)+SUMIFS('C2B Change Log'!$G$10:$G$109,'C2B Change Log'!$S$10:$S$109,A47,'C2B Change Log'!$Q$10:$Q$109,"APPROVED"))</x:f>
      </x:c>
      <x:c r="D47" s="176"/>
      <x:c r="E47" s="176"/>
      <x:c r="F47" s="176"/>
      <x:c r="G47" s="178" t="str">
        <x:f>IF(OR(A47="",COUNT(D47:F47)&lt;&gt;3),"",SUM(D47:F47))</x:f>
      </x:c>
      <x:c r="H47" s="178" t="str">
        <x:f>IF(OR(A47="",NOT(ISNUMBER(G47))),"",G47-C47)</x:f>
      </x:c>
      <x:c r="I47" s="163" t="str">
        <x:f>IF(OR(A47="",NOT(ISNUMBER(G47)),C47=0),"",H47/C47)</x:f>
      </x:c>
      <x:c r="J47" s="81"/>
      <x:c r="K47" s="144"/>
      <x:c r="L47" s="81"/>
      <x:c r="M47" s="155" t="str">
        <x:f>IF(A47="","",IF(COUNTIF($A$10:$A$109,A47)&gt;1,"DUPLICATE ID",IF(COUNTIF('B10 Budget'!$A$10:$A$109,A47)=0,"UNKNOWN COST ID",IF(OR(COUNT(D47:F47)&lt;&gt;3,J47="",NOT(ISNUMBER(K47)),L47=""),"INCOMPLETE","OK"))))</x:f>
      </x:c>
    </x:row>
    <x:row r="48" ht="42" customHeight="1">
      <x:c r="A48" s="81"/>
      <x:c r="B48" s="81"/>
      <x:c r="C48" s="178" t="str">
        <x:f>IF(A48="","",SUMIF('B10 Budget'!$A$10:$A$109,A48,'B10 Budget'!$G$10:$G$109)+SUMIFS('C2B Change Log'!$G$10:$G$109,'C2B Change Log'!$S$10:$S$109,A48,'C2B Change Log'!$Q$10:$Q$109,"APPROVED"))</x:f>
      </x:c>
      <x:c r="D48" s="176"/>
      <x:c r="E48" s="176"/>
      <x:c r="F48" s="176"/>
      <x:c r="G48" s="178" t="str">
        <x:f>IF(OR(A48="",COUNT(D48:F48)&lt;&gt;3),"",SUM(D48:F48))</x:f>
      </x:c>
      <x:c r="H48" s="178" t="str">
        <x:f>IF(OR(A48="",NOT(ISNUMBER(G48))),"",G48-C48)</x:f>
      </x:c>
      <x:c r="I48" s="163" t="str">
        <x:f>IF(OR(A48="",NOT(ISNUMBER(G48)),C48=0),"",H48/C48)</x:f>
      </x:c>
      <x:c r="J48" s="81"/>
      <x:c r="K48" s="144"/>
      <x:c r="L48" s="81"/>
      <x:c r="M48" s="155" t="str">
        <x:f>IF(A48="","",IF(COUNTIF($A$10:$A$109,A48)&gt;1,"DUPLICATE ID",IF(COUNTIF('B10 Budget'!$A$10:$A$109,A48)=0,"UNKNOWN COST ID",IF(OR(COUNT(D48:F48)&lt;&gt;3,J48="",NOT(ISNUMBER(K48)),L48=""),"INCOMPLETE","OK"))))</x:f>
      </x:c>
    </x:row>
    <x:row r="49" ht="42" customHeight="1">
      <x:c r="A49" s="81"/>
      <x:c r="B49" s="81"/>
      <x:c r="C49" s="178" t="str">
        <x:f>IF(A49="","",SUMIF('B10 Budget'!$A$10:$A$109,A49,'B10 Budget'!$G$10:$G$109)+SUMIFS('C2B Change Log'!$G$10:$G$109,'C2B Change Log'!$S$10:$S$109,A49,'C2B Change Log'!$Q$10:$Q$109,"APPROVED"))</x:f>
      </x:c>
      <x:c r="D49" s="176"/>
      <x:c r="E49" s="176"/>
      <x:c r="F49" s="176"/>
      <x:c r="G49" s="178" t="str">
        <x:f>IF(OR(A49="",COUNT(D49:F49)&lt;&gt;3),"",SUM(D49:F49))</x:f>
      </x:c>
      <x:c r="H49" s="178" t="str">
        <x:f>IF(OR(A49="",NOT(ISNUMBER(G49))),"",G49-C49)</x:f>
      </x:c>
      <x:c r="I49" s="163" t="str">
        <x:f>IF(OR(A49="",NOT(ISNUMBER(G49)),C49=0),"",H49/C49)</x:f>
      </x:c>
      <x:c r="J49" s="81"/>
      <x:c r="K49" s="144"/>
      <x:c r="L49" s="81"/>
      <x:c r="M49" s="155" t="str">
        <x:f>IF(A49="","",IF(COUNTIF($A$10:$A$109,A49)&gt;1,"DUPLICATE ID",IF(COUNTIF('B10 Budget'!$A$10:$A$109,A49)=0,"UNKNOWN COST ID",IF(OR(COUNT(D49:F49)&lt;&gt;3,J49="",NOT(ISNUMBER(K49)),L49=""),"INCOMPLETE","OK"))))</x:f>
      </x:c>
    </x:row>
    <x:row r="50" ht="42" customHeight="1">
      <x:c r="A50" s="81"/>
      <x:c r="B50" s="81"/>
      <x:c r="C50" s="178" t="str">
        <x:f>IF(A50="","",SUMIF('B10 Budget'!$A$10:$A$109,A50,'B10 Budget'!$G$10:$G$109)+SUMIFS('C2B Change Log'!$G$10:$G$109,'C2B Change Log'!$S$10:$S$109,A50,'C2B Change Log'!$Q$10:$Q$109,"APPROVED"))</x:f>
      </x:c>
      <x:c r="D50" s="176"/>
      <x:c r="E50" s="176"/>
      <x:c r="F50" s="176"/>
      <x:c r="G50" s="178" t="str">
        <x:f>IF(OR(A50="",COUNT(D50:F50)&lt;&gt;3),"",SUM(D50:F50))</x:f>
      </x:c>
      <x:c r="H50" s="178" t="str">
        <x:f>IF(OR(A50="",NOT(ISNUMBER(G50))),"",G50-C50)</x:f>
      </x:c>
      <x:c r="I50" s="163" t="str">
        <x:f>IF(OR(A50="",NOT(ISNUMBER(G50)),C50=0),"",H50/C50)</x:f>
      </x:c>
      <x:c r="J50" s="81"/>
      <x:c r="K50" s="144"/>
      <x:c r="L50" s="81"/>
      <x:c r="M50" s="155" t="str">
        <x:f>IF(A50="","",IF(COUNTIF($A$10:$A$109,A50)&gt;1,"DUPLICATE ID",IF(COUNTIF('B10 Budget'!$A$10:$A$109,A50)=0,"UNKNOWN COST ID",IF(OR(COUNT(D50:F50)&lt;&gt;3,J50="",NOT(ISNUMBER(K50)),L50=""),"INCOMPLETE","OK"))))</x:f>
      </x:c>
    </x:row>
    <x:row r="51" ht="42" customHeight="1">
      <x:c r="A51" s="81"/>
      <x:c r="B51" s="81"/>
      <x:c r="C51" s="178" t="str">
        <x:f>IF(A51="","",SUMIF('B10 Budget'!$A$10:$A$109,A51,'B10 Budget'!$G$10:$G$109)+SUMIFS('C2B Change Log'!$G$10:$G$109,'C2B Change Log'!$S$10:$S$109,A51,'C2B Change Log'!$Q$10:$Q$109,"APPROVED"))</x:f>
      </x:c>
      <x:c r="D51" s="176"/>
      <x:c r="E51" s="176"/>
      <x:c r="F51" s="176"/>
      <x:c r="G51" s="178" t="str">
        <x:f>IF(OR(A51="",COUNT(D51:F51)&lt;&gt;3),"",SUM(D51:F51))</x:f>
      </x:c>
      <x:c r="H51" s="178" t="str">
        <x:f>IF(OR(A51="",NOT(ISNUMBER(G51))),"",G51-C51)</x:f>
      </x:c>
      <x:c r="I51" s="163" t="str">
        <x:f>IF(OR(A51="",NOT(ISNUMBER(G51)),C51=0),"",H51/C51)</x:f>
      </x:c>
      <x:c r="J51" s="81"/>
      <x:c r="K51" s="144"/>
      <x:c r="L51" s="81"/>
      <x:c r="M51" s="155" t="str">
        <x:f>IF(A51="","",IF(COUNTIF($A$10:$A$109,A51)&gt;1,"DUPLICATE ID",IF(COUNTIF('B10 Budget'!$A$10:$A$109,A51)=0,"UNKNOWN COST ID",IF(OR(COUNT(D51:F51)&lt;&gt;3,J51="",NOT(ISNUMBER(K51)),L51=""),"INCOMPLETE","OK"))))</x:f>
      </x:c>
    </x:row>
    <x:row r="52" ht="42" customHeight="1">
      <x:c r="A52" s="81"/>
      <x:c r="B52" s="81"/>
      <x:c r="C52" s="178" t="str">
        <x:f>IF(A52="","",SUMIF('B10 Budget'!$A$10:$A$109,A52,'B10 Budget'!$G$10:$G$109)+SUMIFS('C2B Change Log'!$G$10:$G$109,'C2B Change Log'!$S$10:$S$109,A52,'C2B Change Log'!$Q$10:$Q$109,"APPROVED"))</x:f>
      </x:c>
      <x:c r="D52" s="176"/>
      <x:c r="E52" s="176"/>
      <x:c r="F52" s="176"/>
      <x:c r="G52" s="178" t="str">
        <x:f>IF(OR(A52="",COUNT(D52:F52)&lt;&gt;3),"",SUM(D52:F52))</x:f>
      </x:c>
      <x:c r="H52" s="178" t="str">
        <x:f>IF(OR(A52="",NOT(ISNUMBER(G52))),"",G52-C52)</x:f>
      </x:c>
      <x:c r="I52" s="163" t="str">
        <x:f>IF(OR(A52="",NOT(ISNUMBER(G52)),C52=0),"",H52/C52)</x:f>
      </x:c>
      <x:c r="J52" s="81"/>
      <x:c r="K52" s="144"/>
      <x:c r="L52" s="81"/>
      <x:c r="M52" s="155" t="str">
        <x:f>IF(A52="","",IF(COUNTIF($A$10:$A$109,A52)&gt;1,"DUPLICATE ID",IF(COUNTIF('B10 Budget'!$A$10:$A$109,A52)=0,"UNKNOWN COST ID",IF(OR(COUNT(D52:F52)&lt;&gt;3,J52="",NOT(ISNUMBER(K52)),L52=""),"INCOMPLETE","OK"))))</x:f>
      </x:c>
    </x:row>
    <x:row r="53" ht="42" customHeight="1">
      <x:c r="A53" s="81"/>
      <x:c r="B53" s="81"/>
      <x:c r="C53" s="178" t="str">
        <x:f>IF(A53="","",SUMIF('B10 Budget'!$A$10:$A$109,A53,'B10 Budget'!$G$10:$G$109)+SUMIFS('C2B Change Log'!$G$10:$G$109,'C2B Change Log'!$S$10:$S$109,A53,'C2B Change Log'!$Q$10:$Q$109,"APPROVED"))</x:f>
      </x:c>
      <x:c r="D53" s="176"/>
      <x:c r="E53" s="176"/>
      <x:c r="F53" s="176"/>
      <x:c r="G53" s="178" t="str">
        <x:f>IF(OR(A53="",COUNT(D53:F53)&lt;&gt;3),"",SUM(D53:F53))</x:f>
      </x:c>
      <x:c r="H53" s="178" t="str">
        <x:f>IF(OR(A53="",NOT(ISNUMBER(G53))),"",G53-C53)</x:f>
      </x:c>
      <x:c r="I53" s="163" t="str">
        <x:f>IF(OR(A53="",NOT(ISNUMBER(G53)),C53=0),"",H53/C53)</x:f>
      </x:c>
      <x:c r="J53" s="81"/>
      <x:c r="K53" s="144"/>
      <x:c r="L53" s="81"/>
      <x:c r="M53" s="155" t="str">
        <x:f>IF(A53="","",IF(COUNTIF($A$10:$A$109,A53)&gt;1,"DUPLICATE ID",IF(COUNTIF('B10 Budget'!$A$10:$A$109,A53)=0,"UNKNOWN COST ID",IF(OR(COUNT(D53:F53)&lt;&gt;3,J53="",NOT(ISNUMBER(K53)),L53=""),"INCOMPLETE","OK"))))</x:f>
      </x:c>
    </x:row>
    <x:row r="54" ht="42" customHeight="1">
      <x:c r="A54" s="81"/>
      <x:c r="B54" s="81"/>
      <x:c r="C54" s="178" t="str">
        <x:f>IF(A54="","",SUMIF('B10 Budget'!$A$10:$A$109,A54,'B10 Budget'!$G$10:$G$109)+SUMIFS('C2B Change Log'!$G$10:$G$109,'C2B Change Log'!$S$10:$S$109,A54,'C2B Change Log'!$Q$10:$Q$109,"APPROVED"))</x:f>
      </x:c>
      <x:c r="D54" s="176"/>
      <x:c r="E54" s="176"/>
      <x:c r="F54" s="176"/>
      <x:c r="G54" s="178" t="str">
        <x:f>IF(OR(A54="",COUNT(D54:F54)&lt;&gt;3),"",SUM(D54:F54))</x:f>
      </x:c>
      <x:c r="H54" s="178" t="str">
        <x:f>IF(OR(A54="",NOT(ISNUMBER(G54))),"",G54-C54)</x:f>
      </x:c>
      <x:c r="I54" s="163" t="str">
        <x:f>IF(OR(A54="",NOT(ISNUMBER(G54)),C54=0),"",H54/C54)</x:f>
      </x:c>
      <x:c r="J54" s="81"/>
      <x:c r="K54" s="144"/>
      <x:c r="L54" s="81"/>
      <x:c r="M54" s="155" t="str">
        <x:f>IF(A54="","",IF(COUNTIF($A$10:$A$109,A54)&gt;1,"DUPLICATE ID",IF(COUNTIF('B10 Budget'!$A$10:$A$109,A54)=0,"UNKNOWN COST ID",IF(OR(COUNT(D54:F54)&lt;&gt;3,J54="",NOT(ISNUMBER(K54)),L54=""),"INCOMPLETE","OK"))))</x:f>
      </x:c>
    </x:row>
    <x:row r="55" ht="42" customHeight="1">
      <x:c r="A55" s="81"/>
      <x:c r="B55" s="81"/>
      <x:c r="C55" s="178" t="str">
        <x:f>IF(A55="","",SUMIF('B10 Budget'!$A$10:$A$109,A55,'B10 Budget'!$G$10:$G$109)+SUMIFS('C2B Change Log'!$G$10:$G$109,'C2B Change Log'!$S$10:$S$109,A55,'C2B Change Log'!$Q$10:$Q$109,"APPROVED"))</x:f>
      </x:c>
      <x:c r="D55" s="176"/>
      <x:c r="E55" s="176"/>
      <x:c r="F55" s="176"/>
      <x:c r="G55" s="178" t="str">
        <x:f>IF(OR(A55="",COUNT(D55:F55)&lt;&gt;3),"",SUM(D55:F55))</x:f>
      </x:c>
      <x:c r="H55" s="178" t="str">
        <x:f>IF(OR(A55="",NOT(ISNUMBER(G55))),"",G55-C55)</x:f>
      </x:c>
      <x:c r="I55" s="163" t="str">
        <x:f>IF(OR(A55="",NOT(ISNUMBER(G55)),C55=0),"",H55/C55)</x:f>
      </x:c>
      <x:c r="J55" s="81"/>
      <x:c r="K55" s="144"/>
      <x:c r="L55" s="81"/>
      <x:c r="M55" s="155" t="str">
        <x:f>IF(A55="","",IF(COUNTIF($A$10:$A$109,A55)&gt;1,"DUPLICATE ID",IF(COUNTIF('B10 Budget'!$A$10:$A$109,A55)=0,"UNKNOWN COST ID",IF(OR(COUNT(D55:F55)&lt;&gt;3,J55="",NOT(ISNUMBER(K55)),L55=""),"INCOMPLETE","OK"))))</x:f>
      </x:c>
    </x:row>
    <x:row r="56" ht="42" customHeight="1">
      <x:c r="A56" s="81"/>
      <x:c r="B56" s="81"/>
      <x:c r="C56" s="178" t="str">
        <x:f>IF(A56="","",SUMIF('B10 Budget'!$A$10:$A$109,A56,'B10 Budget'!$G$10:$G$109)+SUMIFS('C2B Change Log'!$G$10:$G$109,'C2B Change Log'!$S$10:$S$109,A56,'C2B Change Log'!$Q$10:$Q$109,"APPROVED"))</x:f>
      </x:c>
      <x:c r="D56" s="176"/>
      <x:c r="E56" s="176"/>
      <x:c r="F56" s="176"/>
      <x:c r="G56" s="178" t="str">
        <x:f>IF(OR(A56="",COUNT(D56:F56)&lt;&gt;3),"",SUM(D56:F56))</x:f>
      </x:c>
      <x:c r="H56" s="178" t="str">
        <x:f>IF(OR(A56="",NOT(ISNUMBER(G56))),"",G56-C56)</x:f>
      </x:c>
      <x:c r="I56" s="163" t="str">
        <x:f>IF(OR(A56="",NOT(ISNUMBER(G56)),C56=0),"",H56/C56)</x:f>
      </x:c>
      <x:c r="J56" s="81"/>
      <x:c r="K56" s="144"/>
      <x:c r="L56" s="81"/>
      <x:c r="M56" s="155" t="str">
        <x:f>IF(A56="","",IF(COUNTIF($A$10:$A$109,A56)&gt;1,"DUPLICATE ID",IF(COUNTIF('B10 Budget'!$A$10:$A$109,A56)=0,"UNKNOWN COST ID",IF(OR(COUNT(D56:F56)&lt;&gt;3,J56="",NOT(ISNUMBER(K56)),L56=""),"INCOMPLETE","OK"))))</x:f>
      </x:c>
    </x:row>
    <x:row r="57" ht="42" customHeight="1">
      <x:c r="A57" s="81"/>
      <x:c r="B57" s="81"/>
      <x:c r="C57" s="178" t="str">
        <x:f>IF(A57="","",SUMIF('B10 Budget'!$A$10:$A$109,A57,'B10 Budget'!$G$10:$G$109)+SUMIFS('C2B Change Log'!$G$10:$G$109,'C2B Change Log'!$S$10:$S$109,A57,'C2B Change Log'!$Q$10:$Q$109,"APPROVED"))</x:f>
      </x:c>
      <x:c r="D57" s="176"/>
      <x:c r="E57" s="176"/>
      <x:c r="F57" s="176"/>
      <x:c r="G57" s="178" t="str">
        <x:f>IF(OR(A57="",COUNT(D57:F57)&lt;&gt;3),"",SUM(D57:F57))</x:f>
      </x:c>
      <x:c r="H57" s="178" t="str">
        <x:f>IF(OR(A57="",NOT(ISNUMBER(G57))),"",G57-C57)</x:f>
      </x:c>
      <x:c r="I57" s="163" t="str">
        <x:f>IF(OR(A57="",NOT(ISNUMBER(G57)),C57=0),"",H57/C57)</x:f>
      </x:c>
      <x:c r="J57" s="81"/>
      <x:c r="K57" s="144"/>
      <x:c r="L57" s="81"/>
      <x:c r="M57" s="155" t="str">
        <x:f>IF(A57="","",IF(COUNTIF($A$10:$A$109,A57)&gt;1,"DUPLICATE ID",IF(COUNTIF('B10 Budget'!$A$10:$A$109,A57)=0,"UNKNOWN COST ID",IF(OR(COUNT(D57:F57)&lt;&gt;3,J57="",NOT(ISNUMBER(K57)),L57=""),"INCOMPLETE","OK"))))</x:f>
      </x:c>
    </x:row>
    <x:row r="58" ht="42" customHeight="1">
      <x:c r="A58" s="81"/>
      <x:c r="B58" s="81"/>
      <x:c r="C58" s="178" t="str">
        <x:f>IF(A58="","",SUMIF('B10 Budget'!$A$10:$A$109,A58,'B10 Budget'!$G$10:$G$109)+SUMIFS('C2B Change Log'!$G$10:$G$109,'C2B Change Log'!$S$10:$S$109,A58,'C2B Change Log'!$Q$10:$Q$109,"APPROVED"))</x:f>
      </x:c>
      <x:c r="D58" s="176"/>
      <x:c r="E58" s="176"/>
      <x:c r="F58" s="176"/>
      <x:c r="G58" s="178" t="str">
        <x:f>IF(OR(A58="",COUNT(D58:F58)&lt;&gt;3),"",SUM(D58:F58))</x:f>
      </x:c>
      <x:c r="H58" s="178" t="str">
        <x:f>IF(OR(A58="",NOT(ISNUMBER(G58))),"",G58-C58)</x:f>
      </x:c>
      <x:c r="I58" s="163" t="str">
        <x:f>IF(OR(A58="",NOT(ISNUMBER(G58)),C58=0),"",H58/C58)</x:f>
      </x:c>
      <x:c r="J58" s="81"/>
      <x:c r="K58" s="144"/>
      <x:c r="L58" s="81"/>
      <x:c r="M58" s="155" t="str">
        <x:f>IF(A58="","",IF(COUNTIF($A$10:$A$109,A58)&gt;1,"DUPLICATE ID",IF(COUNTIF('B10 Budget'!$A$10:$A$109,A58)=0,"UNKNOWN COST ID",IF(OR(COUNT(D58:F58)&lt;&gt;3,J58="",NOT(ISNUMBER(K58)),L58=""),"INCOMPLETE","OK"))))</x:f>
      </x:c>
    </x:row>
    <x:row r="59" ht="42" customHeight="1">
      <x:c r="A59" s="81"/>
      <x:c r="B59" s="81"/>
      <x:c r="C59" s="178" t="str">
        <x:f>IF(A59="","",SUMIF('B10 Budget'!$A$10:$A$109,A59,'B10 Budget'!$G$10:$G$109)+SUMIFS('C2B Change Log'!$G$10:$G$109,'C2B Change Log'!$S$10:$S$109,A59,'C2B Change Log'!$Q$10:$Q$109,"APPROVED"))</x:f>
      </x:c>
      <x:c r="D59" s="176"/>
      <x:c r="E59" s="176"/>
      <x:c r="F59" s="176"/>
      <x:c r="G59" s="178" t="str">
        <x:f>IF(OR(A59="",COUNT(D59:F59)&lt;&gt;3),"",SUM(D59:F59))</x:f>
      </x:c>
      <x:c r="H59" s="178" t="str">
        <x:f>IF(OR(A59="",NOT(ISNUMBER(G59))),"",G59-C59)</x:f>
      </x:c>
      <x:c r="I59" s="163" t="str">
        <x:f>IF(OR(A59="",NOT(ISNUMBER(G59)),C59=0),"",H59/C59)</x:f>
      </x:c>
      <x:c r="J59" s="81"/>
      <x:c r="K59" s="144"/>
      <x:c r="L59" s="81"/>
      <x:c r="M59" s="155" t="str">
        <x:f>IF(A59="","",IF(COUNTIF($A$10:$A$109,A59)&gt;1,"DUPLICATE ID",IF(COUNTIF('B10 Budget'!$A$10:$A$109,A59)=0,"UNKNOWN COST ID",IF(OR(COUNT(D59:F59)&lt;&gt;3,J59="",NOT(ISNUMBER(K59)),L59=""),"INCOMPLETE","OK"))))</x:f>
      </x:c>
    </x:row>
    <x:row r="60" ht="42" customHeight="1">
      <x:c r="A60" s="81"/>
      <x:c r="B60" s="81"/>
      <x:c r="C60" s="178" t="str">
        <x:f>IF(A60="","",SUMIF('B10 Budget'!$A$10:$A$109,A60,'B10 Budget'!$G$10:$G$109)+SUMIFS('C2B Change Log'!$G$10:$G$109,'C2B Change Log'!$S$10:$S$109,A60,'C2B Change Log'!$Q$10:$Q$109,"APPROVED"))</x:f>
      </x:c>
      <x:c r="D60" s="176"/>
      <x:c r="E60" s="176"/>
      <x:c r="F60" s="176"/>
      <x:c r="G60" s="178" t="str">
        <x:f>IF(OR(A60="",COUNT(D60:F60)&lt;&gt;3),"",SUM(D60:F60))</x:f>
      </x:c>
      <x:c r="H60" s="178" t="str">
        <x:f>IF(OR(A60="",NOT(ISNUMBER(G60))),"",G60-C60)</x:f>
      </x:c>
      <x:c r="I60" s="163" t="str">
        <x:f>IF(OR(A60="",NOT(ISNUMBER(G60)),C60=0),"",H60/C60)</x:f>
      </x:c>
      <x:c r="J60" s="81"/>
      <x:c r="K60" s="144"/>
      <x:c r="L60" s="81"/>
      <x:c r="M60" s="155" t="str">
        <x:f>IF(A60="","",IF(COUNTIF($A$10:$A$109,A60)&gt;1,"DUPLICATE ID",IF(COUNTIF('B10 Budget'!$A$10:$A$109,A60)=0,"UNKNOWN COST ID",IF(OR(COUNT(D60:F60)&lt;&gt;3,J60="",NOT(ISNUMBER(K60)),L60=""),"INCOMPLETE","OK"))))</x:f>
      </x:c>
    </x:row>
    <x:row r="61" ht="42" customHeight="1">
      <x:c r="A61" s="81"/>
      <x:c r="B61" s="81"/>
      <x:c r="C61" s="178" t="str">
        <x:f>IF(A61="","",SUMIF('B10 Budget'!$A$10:$A$109,A61,'B10 Budget'!$G$10:$G$109)+SUMIFS('C2B Change Log'!$G$10:$G$109,'C2B Change Log'!$S$10:$S$109,A61,'C2B Change Log'!$Q$10:$Q$109,"APPROVED"))</x:f>
      </x:c>
      <x:c r="D61" s="176"/>
      <x:c r="E61" s="176"/>
      <x:c r="F61" s="176"/>
      <x:c r="G61" s="178" t="str">
        <x:f>IF(OR(A61="",COUNT(D61:F61)&lt;&gt;3),"",SUM(D61:F61))</x:f>
      </x:c>
      <x:c r="H61" s="178" t="str">
        <x:f>IF(OR(A61="",NOT(ISNUMBER(G61))),"",G61-C61)</x:f>
      </x:c>
      <x:c r="I61" s="163" t="str">
        <x:f>IF(OR(A61="",NOT(ISNUMBER(G61)),C61=0),"",H61/C61)</x:f>
      </x:c>
      <x:c r="J61" s="81"/>
      <x:c r="K61" s="144"/>
      <x:c r="L61" s="81"/>
      <x:c r="M61" s="155" t="str">
        <x:f>IF(A61="","",IF(COUNTIF($A$10:$A$109,A61)&gt;1,"DUPLICATE ID",IF(COUNTIF('B10 Budget'!$A$10:$A$109,A61)=0,"UNKNOWN COST ID",IF(OR(COUNT(D61:F61)&lt;&gt;3,J61="",NOT(ISNUMBER(K61)),L61=""),"INCOMPLETE","OK"))))</x:f>
      </x:c>
    </x:row>
    <x:row r="62" ht="42" customHeight="1">
      <x:c r="A62" s="81"/>
      <x:c r="B62" s="81"/>
      <x:c r="C62" s="178" t="str">
        <x:f>IF(A62="","",SUMIF('B10 Budget'!$A$10:$A$109,A62,'B10 Budget'!$G$10:$G$109)+SUMIFS('C2B Change Log'!$G$10:$G$109,'C2B Change Log'!$S$10:$S$109,A62,'C2B Change Log'!$Q$10:$Q$109,"APPROVED"))</x:f>
      </x:c>
      <x:c r="D62" s="176"/>
      <x:c r="E62" s="176"/>
      <x:c r="F62" s="176"/>
      <x:c r="G62" s="178" t="str">
        <x:f>IF(OR(A62="",COUNT(D62:F62)&lt;&gt;3),"",SUM(D62:F62))</x:f>
      </x:c>
      <x:c r="H62" s="178" t="str">
        <x:f>IF(OR(A62="",NOT(ISNUMBER(G62))),"",G62-C62)</x:f>
      </x:c>
      <x:c r="I62" s="163" t="str">
        <x:f>IF(OR(A62="",NOT(ISNUMBER(G62)),C62=0),"",H62/C62)</x:f>
      </x:c>
      <x:c r="J62" s="81"/>
      <x:c r="K62" s="144"/>
      <x:c r="L62" s="81"/>
      <x:c r="M62" s="155" t="str">
        <x:f>IF(A62="","",IF(COUNTIF($A$10:$A$109,A62)&gt;1,"DUPLICATE ID",IF(COUNTIF('B10 Budget'!$A$10:$A$109,A62)=0,"UNKNOWN COST ID",IF(OR(COUNT(D62:F62)&lt;&gt;3,J62="",NOT(ISNUMBER(K62)),L62=""),"INCOMPLETE","OK"))))</x:f>
      </x:c>
    </x:row>
    <x:row r="63" ht="42" customHeight="1">
      <x:c r="A63" s="81"/>
      <x:c r="B63" s="81"/>
      <x:c r="C63" s="178" t="str">
        <x:f>IF(A63="","",SUMIF('B10 Budget'!$A$10:$A$109,A63,'B10 Budget'!$G$10:$G$109)+SUMIFS('C2B Change Log'!$G$10:$G$109,'C2B Change Log'!$S$10:$S$109,A63,'C2B Change Log'!$Q$10:$Q$109,"APPROVED"))</x:f>
      </x:c>
      <x:c r="D63" s="176"/>
      <x:c r="E63" s="176"/>
      <x:c r="F63" s="176"/>
      <x:c r="G63" s="178" t="str">
        <x:f>IF(OR(A63="",COUNT(D63:F63)&lt;&gt;3),"",SUM(D63:F63))</x:f>
      </x:c>
      <x:c r="H63" s="178" t="str">
        <x:f>IF(OR(A63="",NOT(ISNUMBER(G63))),"",G63-C63)</x:f>
      </x:c>
      <x:c r="I63" s="163" t="str">
        <x:f>IF(OR(A63="",NOT(ISNUMBER(G63)),C63=0),"",H63/C63)</x:f>
      </x:c>
      <x:c r="J63" s="81"/>
      <x:c r="K63" s="144"/>
      <x:c r="L63" s="81"/>
      <x:c r="M63" s="155" t="str">
        <x:f>IF(A63="","",IF(COUNTIF($A$10:$A$109,A63)&gt;1,"DUPLICATE ID",IF(COUNTIF('B10 Budget'!$A$10:$A$109,A63)=0,"UNKNOWN COST ID",IF(OR(COUNT(D63:F63)&lt;&gt;3,J63="",NOT(ISNUMBER(K63)),L63=""),"INCOMPLETE","OK"))))</x:f>
      </x:c>
    </x:row>
    <x:row r="64" ht="42" customHeight="1">
      <x:c r="A64" s="81"/>
      <x:c r="B64" s="81"/>
      <x:c r="C64" s="178" t="str">
        <x:f>IF(A64="","",SUMIF('B10 Budget'!$A$10:$A$109,A64,'B10 Budget'!$G$10:$G$109)+SUMIFS('C2B Change Log'!$G$10:$G$109,'C2B Change Log'!$S$10:$S$109,A64,'C2B Change Log'!$Q$10:$Q$109,"APPROVED"))</x:f>
      </x:c>
      <x:c r="D64" s="176"/>
      <x:c r="E64" s="176"/>
      <x:c r="F64" s="176"/>
      <x:c r="G64" s="178" t="str">
        <x:f>IF(OR(A64="",COUNT(D64:F64)&lt;&gt;3),"",SUM(D64:F64))</x:f>
      </x:c>
      <x:c r="H64" s="178" t="str">
        <x:f>IF(OR(A64="",NOT(ISNUMBER(G64))),"",G64-C64)</x:f>
      </x:c>
      <x:c r="I64" s="163" t="str">
        <x:f>IF(OR(A64="",NOT(ISNUMBER(G64)),C64=0),"",H64/C64)</x:f>
      </x:c>
      <x:c r="J64" s="81"/>
      <x:c r="K64" s="144"/>
      <x:c r="L64" s="81"/>
      <x:c r="M64" s="155" t="str">
        <x:f>IF(A64="","",IF(COUNTIF($A$10:$A$109,A64)&gt;1,"DUPLICATE ID",IF(COUNTIF('B10 Budget'!$A$10:$A$109,A64)=0,"UNKNOWN COST ID",IF(OR(COUNT(D64:F64)&lt;&gt;3,J64="",NOT(ISNUMBER(K64)),L64=""),"INCOMPLETE","OK"))))</x:f>
      </x:c>
    </x:row>
    <x:row r="65" ht="42" customHeight="1">
      <x:c r="A65" s="81"/>
      <x:c r="B65" s="81"/>
      <x:c r="C65" s="178" t="str">
        <x:f>IF(A65="","",SUMIF('B10 Budget'!$A$10:$A$109,A65,'B10 Budget'!$G$10:$G$109)+SUMIFS('C2B Change Log'!$G$10:$G$109,'C2B Change Log'!$S$10:$S$109,A65,'C2B Change Log'!$Q$10:$Q$109,"APPROVED"))</x:f>
      </x:c>
      <x:c r="D65" s="176"/>
      <x:c r="E65" s="176"/>
      <x:c r="F65" s="176"/>
      <x:c r="G65" s="178" t="str">
        <x:f>IF(OR(A65="",COUNT(D65:F65)&lt;&gt;3),"",SUM(D65:F65))</x:f>
      </x:c>
      <x:c r="H65" s="178" t="str">
        <x:f>IF(OR(A65="",NOT(ISNUMBER(G65))),"",G65-C65)</x:f>
      </x:c>
      <x:c r="I65" s="163" t="str">
        <x:f>IF(OR(A65="",NOT(ISNUMBER(G65)),C65=0),"",H65/C65)</x:f>
      </x:c>
      <x:c r="J65" s="81"/>
      <x:c r="K65" s="144"/>
      <x:c r="L65" s="81"/>
      <x:c r="M65" s="155" t="str">
        <x:f>IF(A65="","",IF(COUNTIF($A$10:$A$109,A65)&gt;1,"DUPLICATE ID",IF(COUNTIF('B10 Budget'!$A$10:$A$109,A65)=0,"UNKNOWN COST ID",IF(OR(COUNT(D65:F65)&lt;&gt;3,J65="",NOT(ISNUMBER(K65)),L65=""),"INCOMPLETE","OK"))))</x:f>
      </x:c>
    </x:row>
    <x:row r="66" ht="42" customHeight="1">
      <x:c r="A66" s="81"/>
      <x:c r="B66" s="81"/>
      <x:c r="C66" s="178" t="str">
        <x:f>IF(A66="","",SUMIF('B10 Budget'!$A$10:$A$109,A66,'B10 Budget'!$G$10:$G$109)+SUMIFS('C2B Change Log'!$G$10:$G$109,'C2B Change Log'!$S$10:$S$109,A66,'C2B Change Log'!$Q$10:$Q$109,"APPROVED"))</x:f>
      </x:c>
      <x:c r="D66" s="176"/>
      <x:c r="E66" s="176"/>
      <x:c r="F66" s="176"/>
      <x:c r="G66" s="178" t="str">
        <x:f>IF(OR(A66="",COUNT(D66:F66)&lt;&gt;3),"",SUM(D66:F66))</x:f>
      </x:c>
      <x:c r="H66" s="178" t="str">
        <x:f>IF(OR(A66="",NOT(ISNUMBER(G66))),"",G66-C66)</x:f>
      </x:c>
      <x:c r="I66" s="163" t="str">
        <x:f>IF(OR(A66="",NOT(ISNUMBER(G66)),C66=0),"",H66/C66)</x:f>
      </x:c>
      <x:c r="J66" s="81"/>
      <x:c r="K66" s="144"/>
      <x:c r="L66" s="81"/>
      <x:c r="M66" s="155" t="str">
        <x:f>IF(A66="","",IF(COUNTIF($A$10:$A$109,A66)&gt;1,"DUPLICATE ID",IF(COUNTIF('B10 Budget'!$A$10:$A$109,A66)=0,"UNKNOWN COST ID",IF(OR(COUNT(D66:F66)&lt;&gt;3,J66="",NOT(ISNUMBER(K66)),L66=""),"INCOMPLETE","OK"))))</x:f>
      </x:c>
    </x:row>
    <x:row r="67" ht="42" customHeight="1">
      <x:c r="A67" s="81"/>
      <x:c r="B67" s="81"/>
      <x:c r="C67" s="178" t="str">
        <x:f>IF(A67="","",SUMIF('B10 Budget'!$A$10:$A$109,A67,'B10 Budget'!$G$10:$G$109)+SUMIFS('C2B Change Log'!$G$10:$G$109,'C2B Change Log'!$S$10:$S$109,A67,'C2B Change Log'!$Q$10:$Q$109,"APPROVED"))</x:f>
      </x:c>
      <x:c r="D67" s="176"/>
      <x:c r="E67" s="176"/>
      <x:c r="F67" s="176"/>
      <x:c r="G67" s="178" t="str">
        <x:f>IF(OR(A67="",COUNT(D67:F67)&lt;&gt;3),"",SUM(D67:F67))</x:f>
      </x:c>
      <x:c r="H67" s="178" t="str">
        <x:f>IF(OR(A67="",NOT(ISNUMBER(G67))),"",G67-C67)</x:f>
      </x:c>
      <x:c r="I67" s="163" t="str">
        <x:f>IF(OR(A67="",NOT(ISNUMBER(G67)),C67=0),"",H67/C67)</x:f>
      </x:c>
      <x:c r="J67" s="81"/>
      <x:c r="K67" s="144"/>
      <x:c r="L67" s="81"/>
      <x:c r="M67" s="155" t="str">
        <x:f>IF(A67="","",IF(COUNTIF($A$10:$A$109,A67)&gt;1,"DUPLICATE ID",IF(COUNTIF('B10 Budget'!$A$10:$A$109,A67)=0,"UNKNOWN COST ID",IF(OR(COUNT(D67:F67)&lt;&gt;3,J67="",NOT(ISNUMBER(K67)),L67=""),"INCOMPLETE","OK"))))</x:f>
      </x:c>
    </x:row>
    <x:row r="68" ht="42" customHeight="1">
      <x:c r="A68" s="81"/>
      <x:c r="B68" s="81"/>
      <x:c r="C68" s="178" t="str">
        <x:f>IF(A68="","",SUMIF('B10 Budget'!$A$10:$A$109,A68,'B10 Budget'!$G$10:$G$109)+SUMIFS('C2B Change Log'!$G$10:$G$109,'C2B Change Log'!$S$10:$S$109,A68,'C2B Change Log'!$Q$10:$Q$109,"APPROVED"))</x:f>
      </x:c>
      <x:c r="D68" s="176"/>
      <x:c r="E68" s="176"/>
      <x:c r="F68" s="176"/>
      <x:c r="G68" s="178" t="str">
        <x:f>IF(OR(A68="",COUNT(D68:F68)&lt;&gt;3),"",SUM(D68:F68))</x:f>
      </x:c>
      <x:c r="H68" s="178" t="str">
        <x:f>IF(OR(A68="",NOT(ISNUMBER(G68))),"",G68-C68)</x:f>
      </x:c>
      <x:c r="I68" s="163" t="str">
        <x:f>IF(OR(A68="",NOT(ISNUMBER(G68)),C68=0),"",H68/C68)</x:f>
      </x:c>
      <x:c r="J68" s="81"/>
      <x:c r="K68" s="144"/>
      <x:c r="L68" s="81"/>
      <x:c r="M68" s="155" t="str">
        <x:f>IF(A68="","",IF(COUNTIF($A$10:$A$109,A68)&gt;1,"DUPLICATE ID",IF(COUNTIF('B10 Budget'!$A$10:$A$109,A68)=0,"UNKNOWN COST ID",IF(OR(COUNT(D68:F68)&lt;&gt;3,J68="",NOT(ISNUMBER(K68)),L68=""),"INCOMPLETE","OK"))))</x:f>
      </x:c>
    </x:row>
    <x:row r="69" ht="42" customHeight="1">
      <x:c r="A69" s="81"/>
      <x:c r="B69" s="81"/>
      <x:c r="C69" s="178" t="str">
        <x:f>IF(A69="","",SUMIF('B10 Budget'!$A$10:$A$109,A69,'B10 Budget'!$G$10:$G$109)+SUMIFS('C2B Change Log'!$G$10:$G$109,'C2B Change Log'!$S$10:$S$109,A69,'C2B Change Log'!$Q$10:$Q$109,"APPROVED"))</x:f>
      </x:c>
      <x:c r="D69" s="176"/>
      <x:c r="E69" s="176"/>
      <x:c r="F69" s="176"/>
      <x:c r="G69" s="178" t="str">
        <x:f>IF(OR(A69="",COUNT(D69:F69)&lt;&gt;3),"",SUM(D69:F69))</x:f>
      </x:c>
      <x:c r="H69" s="178" t="str">
        <x:f>IF(OR(A69="",NOT(ISNUMBER(G69))),"",G69-C69)</x:f>
      </x:c>
      <x:c r="I69" s="163" t="str">
        <x:f>IF(OR(A69="",NOT(ISNUMBER(G69)),C69=0),"",H69/C69)</x:f>
      </x:c>
      <x:c r="J69" s="81"/>
      <x:c r="K69" s="144"/>
      <x:c r="L69" s="81"/>
      <x:c r="M69" s="155" t="str">
        <x:f>IF(A69="","",IF(COUNTIF($A$10:$A$109,A69)&gt;1,"DUPLICATE ID",IF(COUNTIF('B10 Budget'!$A$10:$A$109,A69)=0,"UNKNOWN COST ID",IF(OR(COUNT(D69:F69)&lt;&gt;3,J69="",NOT(ISNUMBER(K69)),L69=""),"INCOMPLETE","OK"))))</x:f>
      </x:c>
    </x:row>
    <x:row r="70" ht="42" customHeight="1">
      <x:c r="A70" s="81"/>
      <x:c r="B70" s="81"/>
      <x:c r="C70" s="178" t="str">
        <x:f>IF(A70="","",SUMIF('B10 Budget'!$A$10:$A$109,A70,'B10 Budget'!$G$10:$G$109)+SUMIFS('C2B Change Log'!$G$10:$G$109,'C2B Change Log'!$S$10:$S$109,A70,'C2B Change Log'!$Q$10:$Q$109,"APPROVED"))</x:f>
      </x:c>
      <x:c r="D70" s="176"/>
      <x:c r="E70" s="176"/>
      <x:c r="F70" s="176"/>
      <x:c r="G70" s="178" t="str">
        <x:f>IF(OR(A70="",COUNT(D70:F70)&lt;&gt;3),"",SUM(D70:F70))</x:f>
      </x:c>
      <x:c r="H70" s="178" t="str">
        <x:f>IF(OR(A70="",NOT(ISNUMBER(G70))),"",G70-C70)</x:f>
      </x:c>
      <x:c r="I70" s="163" t="str">
        <x:f>IF(OR(A70="",NOT(ISNUMBER(G70)),C70=0),"",H70/C70)</x:f>
      </x:c>
      <x:c r="J70" s="81"/>
      <x:c r="K70" s="144"/>
      <x:c r="L70" s="81"/>
      <x:c r="M70" s="155" t="str">
        <x:f>IF(A70="","",IF(COUNTIF($A$10:$A$109,A70)&gt;1,"DUPLICATE ID",IF(COUNTIF('B10 Budget'!$A$10:$A$109,A70)=0,"UNKNOWN COST ID",IF(OR(COUNT(D70:F70)&lt;&gt;3,J70="",NOT(ISNUMBER(K70)),L70=""),"INCOMPLETE","OK"))))</x:f>
      </x:c>
    </x:row>
    <x:row r="71" ht="42" customHeight="1">
      <x:c r="A71" s="81"/>
      <x:c r="B71" s="81"/>
      <x:c r="C71" s="178" t="str">
        <x:f>IF(A71="","",SUMIF('B10 Budget'!$A$10:$A$109,A71,'B10 Budget'!$G$10:$G$109)+SUMIFS('C2B Change Log'!$G$10:$G$109,'C2B Change Log'!$S$10:$S$109,A71,'C2B Change Log'!$Q$10:$Q$109,"APPROVED"))</x:f>
      </x:c>
      <x:c r="D71" s="176"/>
      <x:c r="E71" s="176"/>
      <x:c r="F71" s="176"/>
      <x:c r="G71" s="178" t="str">
        <x:f>IF(OR(A71="",COUNT(D71:F71)&lt;&gt;3),"",SUM(D71:F71))</x:f>
      </x:c>
      <x:c r="H71" s="178" t="str">
        <x:f>IF(OR(A71="",NOT(ISNUMBER(G71))),"",G71-C71)</x:f>
      </x:c>
      <x:c r="I71" s="163" t="str">
        <x:f>IF(OR(A71="",NOT(ISNUMBER(G71)),C71=0),"",H71/C71)</x:f>
      </x:c>
      <x:c r="J71" s="81"/>
      <x:c r="K71" s="144"/>
      <x:c r="L71" s="81"/>
      <x:c r="M71" s="155" t="str">
        <x:f>IF(A71="","",IF(COUNTIF($A$10:$A$109,A71)&gt;1,"DUPLICATE ID",IF(COUNTIF('B10 Budget'!$A$10:$A$109,A71)=0,"UNKNOWN COST ID",IF(OR(COUNT(D71:F71)&lt;&gt;3,J71="",NOT(ISNUMBER(K71)),L71=""),"INCOMPLETE","OK"))))</x:f>
      </x:c>
    </x:row>
    <x:row r="72" ht="42" customHeight="1">
      <x:c r="A72" s="81"/>
      <x:c r="B72" s="81"/>
      <x:c r="C72" s="178" t="str">
        <x:f>IF(A72="","",SUMIF('B10 Budget'!$A$10:$A$109,A72,'B10 Budget'!$G$10:$G$109)+SUMIFS('C2B Change Log'!$G$10:$G$109,'C2B Change Log'!$S$10:$S$109,A72,'C2B Change Log'!$Q$10:$Q$109,"APPROVED"))</x:f>
      </x:c>
      <x:c r="D72" s="176"/>
      <x:c r="E72" s="176"/>
      <x:c r="F72" s="176"/>
      <x:c r="G72" s="178" t="str">
        <x:f>IF(OR(A72="",COUNT(D72:F72)&lt;&gt;3),"",SUM(D72:F72))</x:f>
      </x:c>
      <x:c r="H72" s="178" t="str">
        <x:f>IF(OR(A72="",NOT(ISNUMBER(G72))),"",G72-C72)</x:f>
      </x:c>
      <x:c r="I72" s="163" t="str">
        <x:f>IF(OR(A72="",NOT(ISNUMBER(G72)),C72=0),"",H72/C72)</x:f>
      </x:c>
      <x:c r="J72" s="81"/>
      <x:c r="K72" s="144"/>
      <x:c r="L72" s="81"/>
      <x:c r="M72" s="155" t="str">
        <x:f>IF(A72="","",IF(COUNTIF($A$10:$A$109,A72)&gt;1,"DUPLICATE ID",IF(COUNTIF('B10 Budget'!$A$10:$A$109,A72)=0,"UNKNOWN COST ID",IF(OR(COUNT(D72:F72)&lt;&gt;3,J72="",NOT(ISNUMBER(K72)),L72=""),"INCOMPLETE","OK"))))</x:f>
      </x:c>
    </x:row>
    <x:row r="73" ht="42" customHeight="1">
      <x:c r="A73" s="81"/>
      <x:c r="B73" s="81"/>
      <x:c r="C73" s="178" t="str">
        <x:f>IF(A73="","",SUMIF('B10 Budget'!$A$10:$A$109,A73,'B10 Budget'!$G$10:$G$109)+SUMIFS('C2B Change Log'!$G$10:$G$109,'C2B Change Log'!$S$10:$S$109,A73,'C2B Change Log'!$Q$10:$Q$109,"APPROVED"))</x:f>
      </x:c>
      <x:c r="D73" s="176"/>
      <x:c r="E73" s="176"/>
      <x:c r="F73" s="176"/>
      <x:c r="G73" s="178" t="str">
        <x:f>IF(OR(A73="",COUNT(D73:F73)&lt;&gt;3),"",SUM(D73:F73))</x:f>
      </x:c>
      <x:c r="H73" s="178" t="str">
        <x:f>IF(OR(A73="",NOT(ISNUMBER(G73))),"",G73-C73)</x:f>
      </x:c>
      <x:c r="I73" s="163" t="str">
        <x:f>IF(OR(A73="",NOT(ISNUMBER(G73)),C73=0),"",H73/C73)</x:f>
      </x:c>
      <x:c r="J73" s="81"/>
      <x:c r="K73" s="144"/>
      <x:c r="L73" s="81"/>
      <x:c r="M73" s="155" t="str">
        <x:f>IF(A73="","",IF(COUNTIF($A$10:$A$109,A73)&gt;1,"DUPLICATE ID",IF(COUNTIF('B10 Budget'!$A$10:$A$109,A73)=0,"UNKNOWN COST ID",IF(OR(COUNT(D73:F73)&lt;&gt;3,J73="",NOT(ISNUMBER(K73)),L73=""),"INCOMPLETE","OK"))))</x:f>
      </x:c>
    </x:row>
    <x:row r="74" ht="42" customHeight="1">
      <x:c r="A74" s="81"/>
      <x:c r="B74" s="81"/>
      <x:c r="C74" s="178" t="str">
        <x:f>IF(A74="","",SUMIF('B10 Budget'!$A$10:$A$109,A74,'B10 Budget'!$G$10:$G$109)+SUMIFS('C2B Change Log'!$G$10:$G$109,'C2B Change Log'!$S$10:$S$109,A74,'C2B Change Log'!$Q$10:$Q$109,"APPROVED"))</x:f>
      </x:c>
      <x:c r="D74" s="176"/>
      <x:c r="E74" s="176"/>
      <x:c r="F74" s="176"/>
      <x:c r="G74" s="178" t="str">
        <x:f>IF(OR(A74="",COUNT(D74:F74)&lt;&gt;3),"",SUM(D74:F74))</x:f>
      </x:c>
      <x:c r="H74" s="178" t="str">
        <x:f>IF(OR(A74="",NOT(ISNUMBER(G74))),"",G74-C74)</x:f>
      </x:c>
      <x:c r="I74" s="163" t="str">
        <x:f>IF(OR(A74="",NOT(ISNUMBER(G74)),C74=0),"",H74/C74)</x:f>
      </x:c>
      <x:c r="J74" s="81"/>
      <x:c r="K74" s="144"/>
      <x:c r="L74" s="81"/>
      <x:c r="M74" s="155" t="str">
        <x:f>IF(A74="","",IF(COUNTIF($A$10:$A$109,A74)&gt;1,"DUPLICATE ID",IF(COUNTIF('B10 Budget'!$A$10:$A$109,A74)=0,"UNKNOWN COST ID",IF(OR(COUNT(D74:F74)&lt;&gt;3,J74="",NOT(ISNUMBER(K74)),L74=""),"INCOMPLETE","OK"))))</x:f>
      </x:c>
    </x:row>
    <x:row r="75" ht="42" customHeight="1">
      <x:c r="A75" s="81"/>
      <x:c r="B75" s="81"/>
      <x:c r="C75" s="178" t="str">
        <x:f>IF(A75="","",SUMIF('B10 Budget'!$A$10:$A$109,A75,'B10 Budget'!$G$10:$G$109)+SUMIFS('C2B Change Log'!$G$10:$G$109,'C2B Change Log'!$S$10:$S$109,A75,'C2B Change Log'!$Q$10:$Q$109,"APPROVED"))</x:f>
      </x:c>
      <x:c r="D75" s="176"/>
      <x:c r="E75" s="176"/>
      <x:c r="F75" s="176"/>
      <x:c r="G75" s="178" t="str">
        <x:f>IF(OR(A75="",COUNT(D75:F75)&lt;&gt;3),"",SUM(D75:F75))</x:f>
      </x:c>
      <x:c r="H75" s="178" t="str">
        <x:f>IF(OR(A75="",NOT(ISNUMBER(G75))),"",G75-C75)</x:f>
      </x:c>
      <x:c r="I75" s="163" t="str">
        <x:f>IF(OR(A75="",NOT(ISNUMBER(G75)),C75=0),"",H75/C75)</x:f>
      </x:c>
      <x:c r="J75" s="81"/>
      <x:c r="K75" s="144"/>
      <x:c r="L75" s="81"/>
      <x:c r="M75" s="155" t="str">
        <x:f>IF(A75="","",IF(COUNTIF($A$10:$A$109,A75)&gt;1,"DUPLICATE ID",IF(COUNTIF('B10 Budget'!$A$10:$A$109,A75)=0,"UNKNOWN COST ID",IF(OR(COUNT(D75:F75)&lt;&gt;3,J75="",NOT(ISNUMBER(K75)),L75=""),"INCOMPLETE","OK"))))</x:f>
      </x:c>
    </x:row>
    <x:row r="76" ht="42" customHeight="1">
      <x:c r="A76" s="81"/>
      <x:c r="B76" s="81"/>
      <x:c r="C76" s="178" t="str">
        <x:f>IF(A76="","",SUMIF('B10 Budget'!$A$10:$A$109,A76,'B10 Budget'!$G$10:$G$109)+SUMIFS('C2B Change Log'!$G$10:$G$109,'C2B Change Log'!$S$10:$S$109,A76,'C2B Change Log'!$Q$10:$Q$109,"APPROVED"))</x:f>
      </x:c>
      <x:c r="D76" s="176"/>
      <x:c r="E76" s="176"/>
      <x:c r="F76" s="176"/>
      <x:c r="G76" s="178" t="str">
        <x:f>IF(OR(A76="",COUNT(D76:F76)&lt;&gt;3),"",SUM(D76:F76))</x:f>
      </x:c>
      <x:c r="H76" s="178" t="str">
        <x:f>IF(OR(A76="",NOT(ISNUMBER(G76))),"",G76-C76)</x:f>
      </x:c>
      <x:c r="I76" s="163" t="str">
        <x:f>IF(OR(A76="",NOT(ISNUMBER(G76)),C76=0),"",H76/C76)</x:f>
      </x:c>
      <x:c r="J76" s="81"/>
      <x:c r="K76" s="144"/>
      <x:c r="L76" s="81"/>
      <x:c r="M76" s="155" t="str">
        <x:f>IF(A76="","",IF(COUNTIF($A$10:$A$109,A76)&gt;1,"DUPLICATE ID",IF(COUNTIF('B10 Budget'!$A$10:$A$109,A76)=0,"UNKNOWN COST ID",IF(OR(COUNT(D76:F76)&lt;&gt;3,J76="",NOT(ISNUMBER(K76)),L76=""),"INCOMPLETE","OK"))))</x:f>
      </x:c>
    </x:row>
    <x:row r="77" ht="42" customHeight="1">
      <x:c r="A77" s="81"/>
      <x:c r="B77" s="81"/>
      <x:c r="C77" s="178" t="str">
        <x:f>IF(A77="","",SUMIF('B10 Budget'!$A$10:$A$109,A77,'B10 Budget'!$G$10:$G$109)+SUMIFS('C2B Change Log'!$G$10:$G$109,'C2B Change Log'!$S$10:$S$109,A77,'C2B Change Log'!$Q$10:$Q$109,"APPROVED"))</x:f>
      </x:c>
      <x:c r="D77" s="176"/>
      <x:c r="E77" s="176"/>
      <x:c r="F77" s="176"/>
      <x:c r="G77" s="178" t="str">
        <x:f>IF(OR(A77="",COUNT(D77:F77)&lt;&gt;3),"",SUM(D77:F77))</x:f>
      </x:c>
      <x:c r="H77" s="178" t="str">
        <x:f>IF(OR(A77="",NOT(ISNUMBER(G77))),"",G77-C77)</x:f>
      </x:c>
      <x:c r="I77" s="163" t="str">
        <x:f>IF(OR(A77="",NOT(ISNUMBER(G77)),C77=0),"",H77/C77)</x:f>
      </x:c>
      <x:c r="J77" s="81"/>
      <x:c r="K77" s="144"/>
      <x:c r="L77" s="81"/>
      <x:c r="M77" s="155" t="str">
        <x:f>IF(A77="","",IF(COUNTIF($A$10:$A$109,A77)&gt;1,"DUPLICATE ID",IF(COUNTIF('B10 Budget'!$A$10:$A$109,A77)=0,"UNKNOWN COST ID",IF(OR(COUNT(D77:F77)&lt;&gt;3,J77="",NOT(ISNUMBER(K77)),L77=""),"INCOMPLETE","OK"))))</x:f>
      </x:c>
    </x:row>
    <x:row r="78" ht="42" customHeight="1">
      <x:c r="A78" s="81"/>
      <x:c r="B78" s="81"/>
      <x:c r="C78" s="178" t="str">
        <x:f>IF(A78="","",SUMIF('B10 Budget'!$A$10:$A$109,A78,'B10 Budget'!$G$10:$G$109)+SUMIFS('C2B Change Log'!$G$10:$G$109,'C2B Change Log'!$S$10:$S$109,A78,'C2B Change Log'!$Q$10:$Q$109,"APPROVED"))</x:f>
      </x:c>
      <x:c r="D78" s="176"/>
      <x:c r="E78" s="176"/>
      <x:c r="F78" s="176"/>
      <x:c r="G78" s="178" t="str">
        <x:f>IF(OR(A78="",COUNT(D78:F78)&lt;&gt;3),"",SUM(D78:F78))</x:f>
      </x:c>
      <x:c r="H78" s="178" t="str">
        <x:f>IF(OR(A78="",NOT(ISNUMBER(G78))),"",G78-C78)</x:f>
      </x:c>
      <x:c r="I78" s="163" t="str">
        <x:f>IF(OR(A78="",NOT(ISNUMBER(G78)),C78=0),"",H78/C78)</x:f>
      </x:c>
      <x:c r="J78" s="81"/>
      <x:c r="K78" s="144"/>
      <x:c r="L78" s="81"/>
      <x:c r="M78" s="155" t="str">
        <x:f>IF(A78="","",IF(COUNTIF($A$10:$A$109,A78)&gt;1,"DUPLICATE ID",IF(COUNTIF('B10 Budget'!$A$10:$A$109,A78)=0,"UNKNOWN COST ID",IF(OR(COUNT(D78:F78)&lt;&gt;3,J78="",NOT(ISNUMBER(K78)),L78=""),"INCOMPLETE","OK"))))</x:f>
      </x:c>
    </x:row>
    <x:row r="79" ht="42" customHeight="1">
      <x:c r="A79" s="81"/>
      <x:c r="B79" s="81"/>
      <x:c r="C79" s="178" t="str">
        <x:f>IF(A79="","",SUMIF('B10 Budget'!$A$10:$A$109,A79,'B10 Budget'!$G$10:$G$109)+SUMIFS('C2B Change Log'!$G$10:$G$109,'C2B Change Log'!$S$10:$S$109,A79,'C2B Change Log'!$Q$10:$Q$109,"APPROVED"))</x:f>
      </x:c>
      <x:c r="D79" s="176"/>
      <x:c r="E79" s="176"/>
      <x:c r="F79" s="176"/>
      <x:c r="G79" s="178" t="str">
        <x:f>IF(OR(A79="",COUNT(D79:F79)&lt;&gt;3),"",SUM(D79:F79))</x:f>
      </x:c>
      <x:c r="H79" s="178" t="str">
        <x:f>IF(OR(A79="",NOT(ISNUMBER(G79))),"",G79-C79)</x:f>
      </x:c>
      <x:c r="I79" s="163" t="str">
        <x:f>IF(OR(A79="",NOT(ISNUMBER(G79)),C79=0),"",H79/C79)</x:f>
      </x:c>
      <x:c r="J79" s="81"/>
      <x:c r="K79" s="144"/>
      <x:c r="L79" s="81"/>
      <x:c r="M79" s="155" t="str">
        <x:f>IF(A79="","",IF(COUNTIF($A$10:$A$109,A79)&gt;1,"DUPLICATE ID",IF(COUNTIF('B10 Budget'!$A$10:$A$109,A79)=0,"UNKNOWN COST ID",IF(OR(COUNT(D79:F79)&lt;&gt;3,J79="",NOT(ISNUMBER(K79)),L79=""),"INCOMPLETE","OK"))))</x:f>
      </x:c>
    </x:row>
    <x:row r="80" ht="42" customHeight="1">
      <x:c r="A80" s="81"/>
      <x:c r="B80" s="81"/>
      <x:c r="C80" s="178" t="str">
        <x:f>IF(A80="","",SUMIF('B10 Budget'!$A$10:$A$109,A80,'B10 Budget'!$G$10:$G$109)+SUMIFS('C2B Change Log'!$G$10:$G$109,'C2B Change Log'!$S$10:$S$109,A80,'C2B Change Log'!$Q$10:$Q$109,"APPROVED"))</x:f>
      </x:c>
      <x:c r="D80" s="176"/>
      <x:c r="E80" s="176"/>
      <x:c r="F80" s="176"/>
      <x:c r="G80" s="178" t="str">
        <x:f>IF(OR(A80="",COUNT(D80:F80)&lt;&gt;3),"",SUM(D80:F80))</x:f>
      </x:c>
      <x:c r="H80" s="178" t="str">
        <x:f>IF(OR(A80="",NOT(ISNUMBER(G80))),"",G80-C80)</x:f>
      </x:c>
      <x:c r="I80" s="163" t="str">
        <x:f>IF(OR(A80="",NOT(ISNUMBER(G80)),C80=0),"",H80/C80)</x:f>
      </x:c>
      <x:c r="J80" s="81"/>
      <x:c r="K80" s="144"/>
      <x:c r="L80" s="81"/>
      <x:c r="M80" s="155" t="str">
        <x:f>IF(A80="","",IF(COUNTIF($A$10:$A$109,A80)&gt;1,"DUPLICATE ID",IF(COUNTIF('B10 Budget'!$A$10:$A$109,A80)=0,"UNKNOWN COST ID",IF(OR(COUNT(D80:F80)&lt;&gt;3,J80="",NOT(ISNUMBER(K80)),L80=""),"INCOMPLETE","OK"))))</x:f>
      </x:c>
    </x:row>
    <x:row r="81" ht="42" customHeight="1">
      <x:c r="A81" s="81"/>
      <x:c r="B81" s="81"/>
      <x:c r="C81" s="178" t="str">
        <x:f>IF(A81="","",SUMIF('B10 Budget'!$A$10:$A$109,A81,'B10 Budget'!$G$10:$G$109)+SUMIFS('C2B Change Log'!$G$10:$G$109,'C2B Change Log'!$S$10:$S$109,A81,'C2B Change Log'!$Q$10:$Q$109,"APPROVED"))</x:f>
      </x:c>
      <x:c r="D81" s="176"/>
      <x:c r="E81" s="176"/>
      <x:c r="F81" s="176"/>
      <x:c r="G81" s="178" t="str">
        <x:f>IF(OR(A81="",COUNT(D81:F81)&lt;&gt;3),"",SUM(D81:F81))</x:f>
      </x:c>
      <x:c r="H81" s="178" t="str">
        <x:f>IF(OR(A81="",NOT(ISNUMBER(G81))),"",G81-C81)</x:f>
      </x:c>
      <x:c r="I81" s="163" t="str">
        <x:f>IF(OR(A81="",NOT(ISNUMBER(G81)),C81=0),"",H81/C81)</x:f>
      </x:c>
      <x:c r="J81" s="81"/>
      <x:c r="K81" s="144"/>
      <x:c r="L81" s="81"/>
      <x:c r="M81" s="155" t="str">
        <x:f>IF(A81="","",IF(COUNTIF($A$10:$A$109,A81)&gt;1,"DUPLICATE ID",IF(COUNTIF('B10 Budget'!$A$10:$A$109,A81)=0,"UNKNOWN COST ID",IF(OR(COUNT(D81:F81)&lt;&gt;3,J81="",NOT(ISNUMBER(K81)),L81=""),"INCOMPLETE","OK"))))</x:f>
      </x:c>
    </x:row>
    <x:row r="82" ht="42" customHeight="1">
      <x:c r="A82" s="81"/>
      <x:c r="B82" s="81"/>
      <x:c r="C82" s="178" t="str">
        <x:f>IF(A82="","",SUMIF('B10 Budget'!$A$10:$A$109,A82,'B10 Budget'!$G$10:$G$109)+SUMIFS('C2B Change Log'!$G$10:$G$109,'C2B Change Log'!$S$10:$S$109,A82,'C2B Change Log'!$Q$10:$Q$109,"APPROVED"))</x:f>
      </x:c>
      <x:c r="D82" s="176"/>
      <x:c r="E82" s="176"/>
      <x:c r="F82" s="176"/>
      <x:c r="G82" s="178" t="str">
        <x:f>IF(OR(A82="",COUNT(D82:F82)&lt;&gt;3),"",SUM(D82:F82))</x:f>
      </x:c>
      <x:c r="H82" s="178" t="str">
        <x:f>IF(OR(A82="",NOT(ISNUMBER(G82))),"",G82-C82)</x:f>
      </x:c>
      <x:c r="I82" s="163" t="str">
        <x:f>IF(OR(A82="",NOT(ISNUMBER(G82)),C82=0),"",H82/C82)</x:f>
      </x:c>
      <x:c r="J82" s="81"/>
      <x:c r="K82" s="144"/>
      <x:c r="L82" s="81"/>
      <x:c r="M82" s="155" t="str">
        <x:f>IF(A82="","",IF(COUNTIF($A$10:$A$109,A82)&gt;1,"DUPLICATE ID",IF(COUNTIF('B10 Budget'!$A$10:$A$109,A82)=0,"UNKNOWN COST ID",IF(OR(COUNT(D82:F82)&lt;&gt;3,J82="",NOT(ISNUMBER(K82)),L82=""),"INCOMPLETE","OK"))))</x:f>
      </x:c>
    </x:row>
    <x:row r="83" ht="42" customHeight="1">
      <x:c r="A83" s="81"/>
      <x:c r="B83" s="81"/>
      <x:c r="C83" s="178" t="str">
        <x:f>IF(A83="","",SUMIF('B10 Budget'!$A$10:$A$109,A83,'B10 Budget'!$G$10:$G$109)+SUMIFS('C2B Change Log'!$G$10:$G$109,'C2B Change Log'!$S$10:$S$109,A83,'C2B Change Log'!$Q$10:$Q$109,"APPROVED"))</x:f>
      </x:c>
      <x:c r="D83" s="176"/>
      <x:c r="E83" s="176"/>
      <x:c r="F83" s="176"/>
      <x:c r="G83" s="178" t="str">
        <x:f>IF(OR(A83="",COUNT(D83:F83)&lt;&gt;3),"",SUM(D83:F83))</x:f>
      </x:c>
      <x:c r="H83" s="178" t="str">
        <x:f>IF(OR(A83="",NOT(ISNUMBER(G83))),"",G83-C83)</x:f>
      </x:c>
      <x:c r="I83" s="163" t="str">
        <x:f>IF(OR(A83="",NOT(ISNUMBER(G83)),C83=0),"",H83/C83)</x:f>
      </x:c>
      <x:c r="J83" s="81"/>
      <x:c r="K83" s="144"/>
      <x:c r="L83" s="81"/>
      <x:c r="M83" s="155" t="str">
        <x:f>IF(A83="","",IF(COUNTIF($A$10:$A$109,A83)&gt;1,"DUPLICATE ID",IF(COUNTIF('B10 Budget'!$A$10:$A$109,A83)=0,"UNKNOWN COST ID",IF(OR(COUNT(D83:F83)&lt;&gt;3,J83="",NOT(ISNUMBER(K83)),L83=""),"INCOMPLETE","OK"))))</x:f>
      </x:c>
    </x:row>
    <x:row r="84" ht="42" customHeight="1">
      <x:c r="A84" s="81"/>
      <x:c r="B84" s="81"/>
      <x:c r="C84" s="178" t="str">
        <x:f>IF(A84="","",SUMIF('B10 Budget'!$A$10:$A$109,A84,'B10 Budget'!$G$10:$G$109)+SUMIFS('C2B Change Log'!$G$10:$G$109,'C2B Change Log'!$S$10:$S$109,A84,'C2B Change Log'!$Q$10:$Q$109,"APPROVED"))</x:f>
      </x:c>
      <x:c r="D84" s="176"/>
      <x:c r="E84" s="176"/>
      <x:c r="F84" s="176"/>
      <x:c r="G84" s="178" t="str">
        <x:f>IF(OR(A84="",COUNT(D84:F84)&lt;&gt;3),"",SUM(D84:F84))</x:f>
      </x:c>
      <x:c r="H84" s="178" t="str">
        <x:f>IF(OR(A84="",NOT(ISNUMBER(G84))),"",G84-C84)</x:f>
      </x:c>
      <x:c r="I84" s="163" t="str">
        <x:f>IF(OR(A84="",NOT(ISNUMBER(G84)),C84=0),"",H84/C84)</x:f>
      </x:c>
      <x:c r="J84" s="81"/>
      <x:c r="K84" s="144"/>
      <x:c r="L84" s="81"/>
      <x:c r="M84" s="155" t="str">
        <x:f>IF(A84="","",IF(COUNTIF($A$10:$A$109,A84)&gt;1,"DUPLICATE ID",IF(COUNTIF('B10 Budget'!$A$10:$A$109,A84)=0,"UNKNOWN COST ID",IF(OR(COUNT(D84:F84)&lt;&gt;3,J84="",NOT(ISNUMBER(K84)),L84=""),"INCOMPLETE","OK"))))</x:f>
      </x:c>
    </x:row>
    <x:row r="85" ht="42" customHeight="1">
      <x:c r="A85" s="81"/>
      <x:c r="B85" s="81"/>
      <x:c r="C85" s="178" t="str">
        <x:f>IF(A85="","",SUMIF('B10 Budget'!$A$10:$A$109,A85,'B10 Budget'!$G$10:$G$109)+SUMIFS('C2B Change Log'!$G$10:$G$109,'C2B Change Log'!$S$10:$S$109,A85,'C2B Change Log'!$Q$10:$Q$109,"APPROVED"))</x:f>
      </x:c>
      <x:c r="D85" s="176"/>
      <x:c r="E85" s="176"/>
      <x:c r="F85" s="176"/>
      <x:c r="G85" s="178" t="str">
        <x:f>IF(OR(A85="",COUNT(D85:F85)&lt;&gt;3),"",SUM(D85:F85))</x:f>
      </x:c>
      <x:c r="H85" s="178" t="str">
        <x:f>IF(OR(A85="",NOT(ISNUMBER(G85))),"",G85-C85)</x:f>
      </x:c>
      <x:c r="I85" s="163" t="str">
        <x:f>IF(OR(A85="",NOT(ISNUMBER(G85)),C85=0),"",H85/C85)</x:f>
      </x:c>
      <x:c r="J85" s="81"/>
      <x:c r="K85" s="144"/>
      <x:c r="L85" s="81"/>
      <x:c r="M85" s="155" t="str">
        <x:f>IF(A85="","",IF(COUNTIF($A$10:$A$109,A85)&gt;1,"DUPLICATE ID",IF(COUNTIF('B10 Budget'!$A$10:$A$109,A85)=0,"UNKNOWN COST ID",IF(OR(COUNT(D85:F85)&lt;&gt;3,J85="",NOT(ISNUMBER(K85)),L85=""),"INCOMPLETE","OK"))))</x:f>
      </x:c>
    </x:row>
    <x:row r="86" ht="42" customHeight="1">
      <x:c r="A86" s="81"/>
      <x:c r="B86" s="81"/>
      <x:c r="C86" s="178" t="str">
        <x:f>IF(A86="","",SUMIF('B10 Budget'!$A$10:$A$109,A86,'B10 Budget'!$G$10:$G$109)+SUMIFS('C2B Change Log'!$G$10:$G$109,'C2B Change Log'!$S$10:$S$109,A86,'C2B Change Log'!$Q$10:$Q$109,"APPROVED"))</x:f>
      </x:c>
      <x:c r="D86" s="176"/>
      <x:c r="E86" s="176"/>
      <x:c r="F86" s="176"/>
      <x:c r="G86" s="178" t="str">
        <x:f>IF(OR(A86="",COUNT(D86:F86)&lt;&gt;3),"",SUM(D86:F86))</x:f>
      </x:c>
      <x:c r="H86" s="178" t="str">
        <x:f>IF(OR(A86="",NOT(ISNUMBER(G86))),"",G86-C86)</x:f>
      </x:c>
      <x:c r="I86" s="163" t="str">
        <x:f>IF(OR(A86="",NOT(ISNUMBER(G86)),C86=0),"",H86/C86)</x:f>
      </x:c>
      <x:c r="J86" s="81"/>
      <x:c r="K86" s="144"/>
      <x:c r="L86" s="81"/>
      <x:c r="M86" s="155" t="str">
        <x:f>IF(A86="","",IF(COUNTIF($A$10:$A$109,A86)&gt;1,"DUPLICATE ID",IF(COUNTIF('B10 Budget'!$A$10:$A$109,A86)=0,"UNKNOWN COST ID",IF(OR(COUNT(D86:F86)&lt;&gt;3,J86="",NOT(ISNUMBER(K86)),L86=""),"INCOMPLETE","OK"))))</x:f>
      </x:c>
    </x:row>
    <x:row r="87" ht="42" customHeight="1">
      <x:c r="A87" s="81"/>
      <x:c r="B87" s="81"/>
      <x:c r="C87" s="178" t="str">
        <x:f>IF(A87="","",SUMIF('B10 Budget'!$A$10:$A$109,A87,'B10 Budget'!$G$10:$G$109)+SUMIFS('C2B Change Log'!$G$10:$G$109,'C2B Change Log'!$S$10:$S$109,A87,'C2B Change Log'!$Q$10:$Q$109,"APPROVED"))</x:f>
      </x:c>
      <x:c r="D87" s="176"/>
      <x:c r="E87" s="176"/>
      <x:c r="F87" s="176"/>
      <x:c r="G87" s="178" t="str">
        <x:f>IF(OR(A87="",COUNT(D87:F87)&lt;&gt;3),"",SUM(D87:F87))</x:f>
      </x:c>
      <x:c r="H87" s="178" t="str">
        <x:f>IF(OR(A87="",NOT(ISNUMBER(G87))),"",G87-C87)</x:f>
      </x:c>
      <x:c r="I87" s="163" t="str">
        <x:f>IF(OR(A87="",NOT(ISNUMBER(G87)),C87=0),"",H87/C87)</x:f>
      </x:c>
      <x:c r="J87" s="81"/>
      <x:c r="K87" s="144"/>
      <x:c r="L87" s="81"/>
      <x:c r="M87" s="155" t="str">
        <x:f>IF(A87="","",IF(COUNTIF($A$10:$A$109,A87)&gt;1,"DUPLICATE ID",IF(COUNTIF('B10 Budget'!$A$10:$A$109,A87)=0,"UNKNOWN COST ID",IF(OR(COUNT(D87:F87)&lt;&gt;3,J87="",NOT(ISNUMBER(K87)),L87=""),"INCOMPLETE","OK"))))</x:f>
      </x:c>
    </x:row>
    <x:row r="88" ht="42" customHeight="1">
      <x:c r="A88" s="81"/>
      <x:c r="B88" s="81"/>
      <x:c r="C88" s="178" t="str">
        <x:f>IF(A88="","",SUMIF('B10 Budget'!$A$10:$A$109,A88,'B10 Budget'!$G$10:$G$109)+SUMIFS('C2B Change Log'!$G$10:$G$109,'C2B Change Log'!$S$10:$S$109,A88,'C2B Change Log'!$Q$10:$Q$109,"APPROVED"))</x:f>
      </x:c>
      <x:c r="D88" s="176"/>
      <x:c r="E88" s="176"/>
      <x:c r="F88" s="176"/>
      <x:c r="G88" s="178" t="str">
        <x:f>IF(OR(A88="",COUNT(D88:F88)&lt;&gt;3),"",SUM(D88:F88))</x:f>
      </x:c>
      <x:c r="H88" s="178" t="str">
        <x:f>IF(OR(A88="",NOT(ISNUMBER(G88))),"",G88-C88)</x:f>
      </x:c>
      <x:c r="I88" s="163" t="str">
        <x:f>IF(OR(A88="",NOT(ISNUMBER(G88)),C88=0),"",H88/C88)</x:f>
      </x:c>
      <x:c r="J88" s="81"/>
      <x:c r="K88" s="144"/>
      <x:c r="L88" s="81"/>
      <x:c r="M88" s="155" t="str">
        <x:f>IF(A88="","",IF(COUNTIF($A$10:$A$109,A88)&gt;1,"DUPLICATE ID",IF(COUNTIF('B10 Budget'!$A$10:$A$109,A88)=0,"UNKNOWN COST ID",IF(OR(COUNT(D88:F88)&lt;&gt;3,J88="",NOT(ISNUMBER(K88)),L88=""),"INCOMPLETE","OK"))))</x:f>
      </x:c>
    </x:row>
    <x:row r="89" ht="42" customHeight="1">
      <x:c r="A89" s="81"/>
      <x:c r="B89" s="81"/>
      <x:c r="C89" s="178" t="str">
        <x:f>IF(A89="","",SUMIF('B10 Budget'!$A$10:$A$109,A89,'B10 Budget'!$G$10:$G$109)+SUMIFS('C2B Change Log'!$G$10:$G$109,'C2B Change Log'!$S$10:$S$109,A89,'C2B Change Log'!$Q$10:$Q$109,"APPROVED"))</x:f>
      </x:c>
      <x:c r="D89" s="176"/>
      <x:c r="E89" s="176"/>
      <x:c r="F89" s="176"/>
      <x:c r="G89" s="178" t="str">
        <x:f>IF(OR(A89="",COUNT(D89:F89)&lt;&gt;3),"",SUM(D89:F89))</x:f>
      </x:c>
      <x:c r="H89" s="178" t="str">
        <x:f>IF(OR(A89="",NOT(ISNUMBER(G89))),"",G89-C89)</x:f>
      </x:c>
      <x:c r="I89" s="163" t="str">
        <x:f>IF(OR(A89="",NOT(ISNUMBER(G89)),C89=0),"",H89/C89)</x:f>
      </x:c>
      <x:c r="J89" s="81"/>
      <x:c r="K89" s="144"/>
      <x:c r="L89" s="81"/>
      <x:c r="M89" s="155" t="str">
        <x:f>IF(A89="","",IF(COUNTIF($A$10:$A$109,A89)&gt;1,"DUPLICATE ID",IF(COUNTIF('B10 Budget'!$A$10:$A$109,A89)=0,"UNKNOWN COST ID",IF(OR(COUNT(D89:F89)&lt;&gt;3,J89="",NOT(ISNUMBER(K89)),L89=""),"INCOMPLETE","OK"))))</x:f>
      </x:c>
    </x:row>
    <x:row r="90" ht="42" customHeight="1">
      <x:c r="A90" s="81"/>
      <x:c r="B90" s="81"/>
      <x:c r="C90" s="178" t="str">
        <x:f>IF(A90="","",SUMIF('B10 Budget'!$A$10:$A$109,A90,'B10 Budget'!$G$10:$G$109)+SUMIFS('C2B Change Log'!$G$10:$G$109,'C2B Change Log'!$S$10:$S$109,A90,'C2B Change Log'!$Q$10:$Q$109,"APPROVED"))</x:f>
      </x:c>
      <x:c r="D90" s="176"/>
      <x:c r="E90" s="176"/>
      <x:c r="F90" s="176"/>
      <x:c r="G90" s="178" t="str">
        <x:f>IF(OR(A90="",COUNT(D90:F90)&lt;&gt;3),"",SUM(D90:F90))</x:f>
      </x:c>
      <x:c r="H90" s="178" t="str">
        <x:f>IF(OR(A90="",NOT(ISNUMBER(G90))),"",G90-C90)</x:f>
      </x:c>
      <x:c r="I90" s="163" t="str">
        <x:f>IF(OR(A90="",NOT(ISNUMBER(G90)),C90=0),"",H90/C90)</x:f>
      </x:c>
      <x:c r="J90" s="81"/>
      <x:c r="K90" s="144"/>
      <x:c r="L90" s="81"/>
      <x:c r="M90" s="155" t="str">
        <x:f>IF(A90="","",IF(COUNTIF($A$10:$A$109,A90)&gt;1,"DUPLICATE ID",IF(COUNTIF('B10 Budget'!$A$10:$A$109,A90)=0,"UNKNOWN COST ID",IF(OR(COUNT(D90:F90)&lt;&gt;3,J90="",NOT(ISNUMBER(K90)),L90=""),"INCOMPLETE","OK"))))</x:f>
      </x:c>
    </x:row>
    <x:row r="91" ht="42" customHeight="1">
      <x:c r="A91" s="81"/>
      <x:c r="B91" s="81"/>
      <x:c r="C91" s="178" t="str">
        <x:f>IF(A91="","",SUMIF('B10 Budget'!$A$10:$A$109,A91,'B10 Budget'!$G$10:$G$109)+SUMIFS('C2B Change Log'!$G$10:$G$109,'C2B Change Log'!$S$10:$S$109,A91,'C2B Change Log'!$Q$10:$Q$109,"APPROVED"))</x:f>
      </x:c>
      <x:c r="D91" s="176"/>
      <x:c r="E91" s="176"/>
      <x:c r="F91" s="176"/>
      <x:c r="G91" s="178" t="str">
        <x:f>IF(OR(A91="",COUNT(D91:F91)&lt;&gt;3),"",SUM(D91:F91))</x:f>
      </x:c>
      <x:c r="H91" s="178" t="str">
        <x:f>IF(OR(A91="",NOT(ISNUMBER(G91))),"",G91-C91)</x:f>
      </x:c>
      <x:c r="I91" s="163" t="str">
        <x:f>IF(OR(A91="",NOT(ISNUMBER(G91)),C91=0),"",H91/C91)</x:f>
      </x:c>
      <x:c r="J91" s="81"/>
      <x:c r="K91" s="144"/>
      <x:c r="L91" s="81"/>
      <x:c r="M91" s="155" t="str">
        <x:f>IF(A91="","",IF(COUNTIF($A$10:$A$109,A91)&gt;1,"DUPLICATE ID",IF(COUNTIF('B10 Budget'!$A$10:$A$109,A91)=0,"UNKNOWN COST ID",IF(OR(COUNT(D91:F91)&lt;&gt;3,J91="",NOT(ISNUMBER(K91)),L91=""),"INCOMPLETE","OK"))))</x:f>
      </x:c>
    </x:row>
    <x:row r="92" ht="42" customHeight="1">
      <x:c r="A92" s="81"/>
      <x:c r="B92" s="81"/>
      <x:c r="C92" s="178" t="str">
        <x:f>IF(A92="","",SUMIF('B10 Budget'!$A$10:$A$109,A92,'B10 Budget'!$G$10:$G$109)+SUMIFS('C2B Change Log'!$G$10:$G$109,'C2B Change Log'!$S$10:$S$109,A92,'C2B Change Log'!$Q$10:$Q$109,"APPROVED"))</x:f>
      </x:c>
      <x:c r="D92" s="176"/>
      <x:c r="E92" s="176"/>
      <x:c r="F92" s="176"/>
      <x:c r="G92" s="178" t="str">
        <x:f>IF(OR(A92="",COUNT(D92:F92)&lt;&gt;3),"",SUM(D92:F92))</x:f>
      </x:c>
      <x:c r="H92" s="178" t="str">
        <x:f>IF(OR(A92="",NOT(ISNUMBER(G92))),"",G92-C92)</x:f>
      </x:c>
      <x:c r="I92" s="163" t="str">
        <x:f>IF(OR(A92="",NOT(ISNUMBER(G92)),C92=0),"",H92/C92)</x:f>
      </x:c>
      <x:c r="J92" s="81"/>
      <x:c r="K92" s="144"/>
      <x:c r="L92" s="81"/>
      <x:c r="M92" s="155" t="str">
        <x:f>IF(A92="","",IF(COUNTIF($A$10:$A$109,A92)&gt;1,"DUPLICATE ID",IF(COUNTIF('B10 Budget'!$A$10:$A$109,A92)=0,"UNKNOWN COST ID",IF(OR(COUNT(D92:F92)&lt;&gt;3,J92="",NOT(ISNUMBER(K92)),L92=""),"INCOMPLETE","OK"))))</x:f>
      </x:c>
    </x:row>
    <x:row r="93" ht="42" customHeight="1">
      <x:c r="A93" s="81"/>
      <x:c r="B93" s="81"/>
      <x:c r="C93" s="178" t="str">
        <x:f>IF(A93="","",SUMIF('B10 Budget'!$A$10:$A$109,A93,'B10 Budget'!$G$10:$G$109)+SUMIFS('C2B Change Log'!$G$10:$G$109,'C2B Change Log'!$S$10:$S$109,A93,'C2B Change Log'!$Q$10:$Q$109,"APPROVED"))</x:f>
      </x:c>
      <x:c r="D93" s="176"/>
      <x:c r="E93" s="176"/>
      <x:c r="F93" s="176"/>
      <x:c r="G93" s="178" t="str">
        <x:f>IF(OR(A93="",COUNT(D93:F93)&lt;&gt;3),"",SUM(D93:F93))</x:f>
      </x:c>
      <x:c r="H93" s="178" t="str">
        <x:f>IF(OR(A93="",NOT(ISNUMBER(G93))),"",G93-C93)</x:f>
      </x:c>
      <x:c r="I93" s="163" t="str">
        <x:f>IF(OR(A93="",NOT(ISNUMBER(G93)),C93=0),"",H93/C93)</x:f>
      </x:c>
      <x:c r="J93" s="81"/>
      <x:c r="K93" s="144"/>
      <x:c r="L93" s="81"/>
      <x:c r="M93" s="155" t="str">
        <x:f>IF(A93="","",IF(COUNTIF($A$10:$A$109,A93)&gt;1,"DUPLICATE ID",IF(COUNTIF('B10 Budget'!$A$10:$A$109,A93)=0,"UNKNOWN COST ID",IF(OR(COUNT(D93:F93)&lt;&gt;3,J93="",NOT(ISNUMBER(K93)),L93=""),"INCOMPLETE","OK"))))</x:f>
      </x:c>
    </x:row>
    <x:row r="94" ht="42" customHeight="1">
      <x:c r="A94" s="81"/>
      <x:c r="B94" s="81"/>
      <x:c r="C94" s="178" t="str">
        <x:f>IF(A94="","",SUMIF('B10 Budget'!$A$10:$A$109,A94,'B10 Budget'!$G$10:$G$109)+SUMIFS('C2B Change Log'!$G$10:$G$109,'C2B Change Log'!$S$10:$S$109,A94,'C2B Change Log'!$Q$10:$Q$109,"APPROVED"))</x:f>
      </x:c>
      <x:c r="D94" s="176"/>
      <x:c r="E94" s="176"/>
      <x:c r="F94" s="176"/>
      <x:c r="G94" s="178" t="str">
        <x:f>IF(OR(A94="",COUNT(D94:F94)&lt;&gt;3),"",SUM(D94:F94))</x:f>
      </x:c>
      <x:c r="H94" s="178" t="str">
        <x:f>IF(OR(A94="",NOT(ISNUMBER(G94))),"",G94-C94)</x:f>
      </x:c>
      <x:c r="I94" s="163" t="str">
        <x:f>IF(OR(A94="",NOT(ISNUMBER(G94)),C94=0),"",H94/C94)</x:f>
      </x:c>
      <x:c r="J94" s="81"/>
      <x:c r="K94" s="144"/>
      <x:c r="L94" s="81"/>
      <x:c r="M94" s="155" t="str">
        <x:f>IF(A94="","",IF(COUNTIF($A$10:$A$109,A94)&gt;1,"DUPLICATE ID",IF(COUNTIF('B10 Budget'!$A$10:$A$109,A94)=0,"UNKNOWN COST ID",IF(OR(COUNT(D94:F94)&lt;&gt;3,J94="",NOT(ISNUMBER(K94)),L94=""),"INCOMPLETE","OK"))))</x:f>
      </x:c>
    </x:row>
    <x:row r="95" ht="42" customHeight="1">
      <x:c r="A95" s="81"/>
      <x:c r="B95" s="81"/>
      <x:c r="C95" s="178" t="str">
        <x:f>IF(A95="","",SUMIF('B10 Budget'!$A$10:$A$109,A95,'B10 Budget'!$G$10:$G$109)+SUMIFS('C2B Change Log'!$G$10:$G$109,'C2B Change Log'!$S$10:$S$109,A95,'C2B Change Log'!$Q$10:$Q$109,"APPROVED"))</x:f>
      </x:c>
      <x:c r="D95" s="176"/>
      <x:c r="E95" s="176"/>
      <x:c r="F95" s="176"/>
      <x:c r="G95" s="178" t="str">
        <x:f>IF(OR(A95="",COUNT(D95:F95)&lt;&gt;3),"",SUM(D95:F95))</x:f>
      </x:c>
      <x:c r="H95" s="178" t="str">
        <x:f>IF(OR(A95="",NOT(ISNUMBER(G95))),"",G95-C95)</x:f>
      </x:c>
      <x:c r="I95" s="163" t="str">
        <x:f>IF(OR(A95="",NOT(ISNUMBER(G95)),C95=0),"",H95/C95)</x:f>
      </x:c>
      <x:c r="J95" s="81"/>
      <x:c r="K95" s="144"/>
      <x:c r="L95" s="81"/>
      <x:c r="M95" s="155" t="str">
        <x:f>IF(A95="","",IF(COUNTIF($A$10:$A$109,A95)&gt;1,"DUPLICATE ID",IF(COUNTIF('B10 Budget'!$A$10:$A$109,A95)=0,"UNKNOWN COST ID",IF(OR(COUNT(D95:F95)&lt;&gt;3,J95="",NOT(ISNUMBER(K95)),L95=""),"INCOMPLETE","OK"))))</x:f>
      </x:c>
    </x:row>
    <x:row r="96" ht="42" customHeight="1">
      <x:c r="A96" s="81"/>
      <x:c r="B96" s="81"/>
      <x:c r="C96" s="178" t="str">
        <x:f>IF(A96="","",SUMIF('B10 Budget'!$A$10:$A$109,A96,'B10 Budget'!$G$10:$G$109)+SUMIFS('C2B Change Log'!$G$10:$G$109,'C2B Change Log'!$S$10:$S$109,A96,'C2B Change Log'!$Q$10:$Q$109,"APPROVED"))</x:f>
      </x:c>
      <x:c r="D96" s="176"/>
      <x:c r="E96" s="176"/>
      <x:c r="F96" s="176"/>
      <x:c r="G96" s="178" t="str">
        <x:f>IF(OR(A96="",COUNT(D96:F96)&lt;&gt;3),"",SUM(D96:F96))</x:f>
      </x:c>
      <x:c r="H96" s="178" t="str">
        <x:f>IF(OR(A96="",NOT(ISNUMBER(G96))),"",G96-C96)</x:f>
      </x:c>
      <x:c r="I96" s="163" t="str">
        <x:f>IF(OR(A96="",NOT(ISNUMBER(G96)),C96=0),"",H96/C96)</x:f>
      </x:c>
      <x:c r="J96" s="81"/>
      <x:c r="K96" s="144"/>
      <x:c r="L96" s="81"/>
      <x:c r="M96" s="155" t="str">
        <x:f>IF(A96="","",IF(COUNTIF($A$10:$A$109,A96)&gt;1,"DUPLICATE ID",IF(COUNTIF('B10 Budget'!$A$10:$A$109,A96)=0,"UNKNOWN COST ID",IF(OR(COUNT(D96:F96)&lt;&gt;3,J96="",NOT(ISNUMBER(K96)),L96=""),"INCOMPLETE","OK"))))</x:f>
      </x:c>
    </x:row>
    <x:row r="97" ht="42" customHeight="1">
      <x:c r="A97" s="81"/>
      <x:c r="B97" s="81"/>
      <x:c r="C97" s="178" t="str">
        <x:f>IF(A97="","",SUMIF('B10 Budget'!$A$10:$A$109,A97,'B10 Budget'!$G$10:$G$109)+SUMIFS('C2B Change Log'!$G$10:$G$109,'C2B Change Log'!$S$10:$S$109,A97,'C2B Change Log'!$Q$10:$Q$109,"APPROVED"))</x:f>
      </x:c>
      <x:c r="D97" s="176"/>
      <x:c r="E97" s="176"/>
      <x:c r="F97" s="176"/>
      <x:c r="G97" s="178" t="str">
        <x:f>IF(OR(A97="",COUNT(D97:F97)&lt;&gt;3),"",SUM(D97:F97))</x:f>
      </x:c>
      <x:c r="H97" s="178" t="str">
        <x:f>IF(OR(A97="",NOT(ISNUMBER(G97))),"",G97-C97)</x:f>
      </x:c>
      <x:c r="I97" s="163" t="str">
        <x:f>IF(OR(A97="",NOT(ISNUMBER(G97)),C97=0),"",H97/C97)</x:f>
      </x:c>
      <x:c r="J97" s="81"/>
      <x:c r="K97" s="144"/>
      <x:c r="L97" s="81"/>
      <x:c r="M97" s="155" t="str">
        <x:f>IF(A97="","",IF(COUNTIF($A$10:$A$109,A97)&gt;1,"DUPLICATE ID",IF(COUNTIF('B10 Budget'!$A$10:$A$109,A97)=0,"UNKNOWN COST ID",IF(OR(COUNT(D97:F97)&lt;&gt;3,J97="",NOT(ISNUMBER(K97)),L97=""),"INCOMPLETE","OK"))))</x:f>
      </x:c>
    </x:row>
    <x:row r="98" ht="42" customHeight="1">
      <x:c r="A98" s="81"/>
      <x:c r="B98" s="81"/>
      <x:c r="C98" s="178" t="str">
        <x:f>IF(A98="","",SUMIF('B10 Budget'!$A$10:$A$109,A98,'B10 Budget'!$G$10:$G$109)+SUMIFS('C2B Change Log'!$G$10:$G$109,'C2B Change Log'!$S$10:$S$109,A98,'C2B Change Log'!$Q$10:$Q$109,"APPROVED"))</x:f>
      </x:c>
      <x:c r="D98" s="176"/>
      <x:c r="E98" s="176"/>
      <x:c r="F98" s="176"/>
      <x:c r="G98" s="178" t="str">
        <x:f>IF(OR(A98="",COUNT(D98:F98)&lt;&gt;3),"",SUM(D98:F98))</x:f>
      </x:c>
      <x:c r="H98" s="178" t="str">
        <x:f>IF(OR(A98="",NOT(ISNUMBER(G98))),"",G98-C98)</x:f>
      </x:c>
      <x:c r="I98" s="163" t="str">
        <x:f>IF(OR(A98="",NOT(ISNUMBER(G98)),C98=0),"",H98/C98)</x:f>
      </x:c>
      <x:c r="J98" s="81"/>
      <x:c r="K98" s="144"/>
      <x:c r="L98" s="81"/>
      <x:c r="M98" s="155" t="str">
        <x:f>IF(A98="","",IF(COUNTIF($A$10:$A$109,A98)&gt;1,"DUPLICATE ID",IF(COUNTIF('B10 Budget'!$A$10:$A$109,A98)=0,"UNKNOWN COST ID",IF(OR(COUNT(D98:F98)&lt;&gt;3,J98="",NOT(ISNUMBER(K98)),L98=""),"INCOMPLETE","OK"))))</x:f>
      </x:c>
    </x:row>
    <x:row r="99" ht="42" customHeight="1">
      <x:c r="A99" s="81"/>
      <x:c r="B99" s="81"/>
      <x:c r="C99" s="178" t="str">
        <x:f>IF(A99="","",SUMIF('B10 Budget'!$A$10:$A$109,A99,'B10 Budget'!$G$10:$G$109)+SUMIFS('C2B Change Log'!$G$10:$G$109,'C2B Change Log'!$S$10:$S$109,A99,'C2B Change Log'!$Q$10:$Q$109,"APPROVED"))</x:f>
      </x:c>
      <x:c r="D99" s="176"/>
      <x:c r="E99" s="176"/>
      <x:c r="F99" s="176"/>
      <x:c r="G99" s="178" t="str">
        <x:f>IF(OR(A99="",COUNT(D99:F99)&lt;&gt;3),"",SUM(D99:F99))</x:f>
      </x:c>
      <x:c r="H99" s="178" t="str">
        <x:f>IF(OR(A99="",NOT(ISNUMBER(G99))),"",G99-C99)</x:f>
      </x:c>
      <x:c r="I99" s="163" t="str">
        <x:f>IF(OR(A99="",NOT(ISNUMBER(G99)),C99=0),"",H99/C99)</x:f>
      </x:c>
      <x:c r="J99" s="81"/>
      <x:c r="K99" s="144"/>
      <x:c r="L99" s="81"/>
      <x:c r="M99" s="155" t="str">
        <x:f>IF(A99="","",IF(COUNTIF($A$10:$A$109,A99)&gt;1,"DUPLICATE ID",IF(COUNTIF('B10 Budget'!$A$10:$A$109,A99)=0,"UNKNOWN COST ID",IF(OR(COUNT(D99:F99)&lt;&gt;3,J99="",NOT(ISNUMBER(K99)),L99=""),"INCOMPLETE","OK"))))</x:f>
      </x:c>
    </x:row>
    <x:row r="100" ht="42" customHeight="1">
      <x:c r="A100" s="81"/>
      <x:c r="B100" s="81"/>
      <x:c r="C100" s="178" t="str">
        <x:f>IF(A100="","",SUMIF('B10 Budget'!$A$10:$A$109,A100,'B10 Budget'!$G$10:$G$109)+SUMIFS('C2B Change Log'!$G$10:$G$109,'C2B Change Log'!$S$10:$S$109,A100,'C2B Change Log'!$Q$10:$Q$109,"APPROVED"))</x:f>
      </x:c>
      <x:c r="D100" s="176"/>
      <x:c r="E100" s="176"/>
      <x:c r="F100" s="176"/>
      <x:c r="G100" s="178" t="str">
        <x:f>IF(OR(A100="",COUNT(D100:F100)&lt;&gt;3),"",SUM(D100:F100))</x:f>
      </x:c>
      <x:c r="H100" s="178" t="str">
        <x:f>IF(OR(A100="",NOT(ISNUMBER(G100))),"",G100-C100)</x:f>
      </x:c>
      <x:c r="I100" s="163" t="str">
        <x:f>IF(OR(A100="",NOT(ISNUMBER(G100)),C100=0),"",H100/C100)</x:f>
      </x:c>
      <x:c r="J100" s="81"/>
      <x:c r="K100" s="144"/>
      <x:c r="L100" s="81"/>
      <x:c r="M100" s="155" t="str">
        <x:f>IF(A100="","",IF(COUNTIF($A$10:$A$109,A100)&gt;1,"DUPLICATE ID",IF(COUNTIF('B10 Budget'!$A$10:$A$109,A100)=0,"UNKNOWN COST ID",IF(OR(COUNT(D100:F100)&lt;&gt;3,J100="",NOT(ISNUMBER(K100)),L100=""),"INCOMPLETE","OK"))))</x:f>
      </x:c>
    </x:row>
    <x:row r="101" ht="42" customHeight="1">
      <x:c r="A101" s="81"/>
      <x:c r="B101" s="81"/>
      <x:c r="C101" s="178" t="str">
        <x:f>IF(A101="","",SUMIF('B10 Budget'!$A$10:$A$109,A101,'B10 Budget'!$G$10:$G$109)+SUMIFS('C2B Change Log'!$G$10:$G$109,'C2B Change Log'!$S$10:$S$109,A101,'C2B Change Log'!$Q$10:$Q$109,"APPROVED"))</x:f>
      </x:c>
      <x:c r="D101" s="176"/>
      <x:c r="E101" s="176"/>
      <x:c r="F101" s="176"/>
      <x:c r="G101" s="178" t="str">
        <x:f>IF(OR(A101="",COUNT(D101:F101)&lt;&gt;3),"",SUM(D101:F101))</x:f>
      </x:c>
      <x:c r="H101" s="178" t="str">
        <x:f>IF(OR(A101="",NOT(ISNUMBER(G101))),"",G101-C101)</x:f>
      </x:c>
      <x:c r="I101" s="163" t="str">
        <x:f>IF(OR(A101="",NOT(ISNUMBER(G101)),C101=0),"",H101/C101)</x:f>
      </x:c>
      <x:c r="J101" s="81"/>
      <x:c r="K101" s="144"/>
      <x:c r="L101" s="81"/>
      <x:c r="M101" s="155" t="str">
        <x:f>IF(A101="","",IF(COUNTIF($A$10:$A$109,A101)&gt;1,"DUPLICATE ID",IF(COUNTIF('B10 Budget'!$A$10:$A$109,A101)=0,"UNKNOWN COST ID",IF(OR(COUNT(D101:F101)&lt;&gt;3,J101="",NOT(ISNUMBER(K101)),L101=""),"INCOMPLETE","OK"))))</x:f>
      </x:c>
    </x:row>
    <x:row r="102" ht="42" customHeight="1">
      <x:c r="A102" s="81"/>
      <x:c r="B102" s="81"/>
      <x:c r="C102" s="178" t="str">
        <x:f>IF(A102="","",SUMIF('B10 Budget'!$A$10:$A$109,A102,'B10 Budget'!$G$10:$G$109)+SUMIFS('C2B Change Log'!$G$10:$G$109,'C2B Change Log'!$S$10:$S$109,A102,'C2B Change Log'!$Q$10:$Q$109,"APPROVED"))</x:f>
      </x:c>
      <x:c r="D102" s="176"/>
      <x:c r="E102" s="176"/>
      <x:c r="F102" s="176"/>
      <x:c r="G102" s="178" t="str">
        <x:f>IF(OR(A102="",COUNT(D102:F102)&lt;&gt;3),"",SUM(D102:F102))</x:f>
      </x:c>
      <x:c r="H102" s="178" t="str">
        <x:f>IF(OR(A102="",NOT(ISNUMBER(G102))),"",G102-C102)</x:f>
      </x:c>
      <x:c r="I102" s="163" t="str">
        <x:f>IF(OR(A102="",NOT(ISNUMBER(G102)),C102=0),"",H102/C102)</x:f>
      </x:c>
      <x:c r="J102" s="81"/>
      <x:c r="K102" s="144"/>
      <x:c r="L102" s="81"/>
      <x:c r="M102" s="155" t="str">
        <x:f>IF(A102="","",IF(COUNTIF($A$10:$A$109,A102)&gt;1,"DUPLICATE ID",IF(COUNTIF('B10 Budget'!$A$10:$A$109,A102)=0,"UNKNOWN COST ID",IF(OR(COUNT(D102:F102)&lt;&gt;3,J102="",NOT(ISNUMBER(K102)),L102=""),"INCOMPLETE","OK"))))</x:f>
      </x:c>
    </x:row>
    <x:row r="103" ht="42" customHeight="1">
      <x:c r="A103" s="81"/>
      <x:c r="B103" s="81"/>
      <x:c r="C103" s="178" t="str">
        <x:f>IF(A103="","",SUMIF('B10 Budget'!$A$10:$A$109,A103,'B10 Budget'!$G$10:$G$109)+SUMIFS('C2B Change Log'!$G$10:$G$109,'C2B Change Log'!$S$10:$S$109,A103,'C2B Change Log'!$Q$10:$Q$109,"APPROVED"))</x:f>
      </x:c>
      <x:c r="D103" s="176"/>
      <x:c r="E103" s="176"/>
      <x:c r="F103" s="176"/>
      <x:c r="G103" s="178" t="str">
        <x:f>IF(OR(A103="",COUNT(D103:F103)&lt;&gt;3),"",SUM(D103:F103))</x:f>
      </x:c>
      <x:c r="H103" s="178" t="str">
        <x:f>IF(OR(A103="",NOT(ISNUMBER(G103))),"",G103-C103)</x:f>
      </x:c>
      <x:c r="I103" s="163" t="str">
        <x:f>IF(OR(A103="",NOT(ISNUMBER(G103)),C103=0),"",H103/C103)</x:f>
      </x:c>
      <x:c r="J103" s="81"/>
      <x:c r="K103" s="144"/>
      <x:c r="L103" s="81"/>
      <x:c r="M103" s="155" t="str">
        <x:f>IF(A103="","",IF(COUNTIF($A$10:$A$109,A103)&gt;1,"DUPLICATE ID",IF(COUNTIF('B10 Budget'!$A$10:$A$109,A103)=0,"UNKNOWN COST ID",IF(OR(COUNT(D103:F103)&lt;&gt;3,J103="",NOT(ISNUMBER(K103)),L103=""),"INCOMPLETE","OK"))))</x:f>
      </x:c>
    </x:row>
    <x:row r="104" ht="42" customHeight="1">
      <x:c r="A104" s="81"/>
      <x:c r="B104" s="81"/>
      <x:c r="C104" s="178" t="str">
        <x:f>IF(A104="","",SUMIF('B10 Budget'!$A$10:$A$109,A104,'B10 Budget'!$G$10:$G$109)+SUMIFS('C2B Change Log'!$G$10:$G$109,'C2B Change Log'!$S$10:$S$109,A104,'C2B Change Log'!$Q$10:$Q$109,"APPROVED"))</x:f>
      </x:c>
      <x:c r="D104" s="176"/>
      <x:c r="E104" s="176"/>
      <x:c r="F104" s="176"/>
      <x:c r="G104" s="178" t="str">
        <x:f>IF(OR(A104="",COUNT(D104:F104)&lt;&gt;3),"",SUM(D104:F104))</x:f>
      </x:c>
      <x:c r="H104" s="178" t="str">
        <x:f>IF(OR(A104="",NOT(ISNUMBER(G104))),"",G104-C104)</x:f>
      </x:c>
      <x:c r="I104" s="163" t="str">
        <x:f>IF(OR(A104="",NOT(ISNUMBER(G104)),C104=0),"",H104/C104)</x:f>
      </x:c>
      <x:c r="J104" s="81"/>
      <x:c r="K104" s="144"/>
      <x:c r="L104" s="81"/>
      <x:c r="M104" s="155" t="str">
        <x:f>IF(A104="","",IF(COUNTIF($A$10:$A$109,A104)&gt;1,"DUPLICATE ID",IF(COUNTIF('B10 Budget'!$A$10:$A$109,A104)=0,"UNKNOWN COST ID",IF(OR(COUNT(D104:F104)&lt;&gt;3,J104="",NOT(ISNUMBER(K104)),L104=""),"INCOMPLETE","OK"))))</x:f>
      </x:c>
    </x:row>
    <x:row r="105" ht="42" customHeight="1">
      <x:c r="A105" s="81"/>
      <x:c r="B105" s="81"/>
      <x:c r="C105" s="178" t="str">
        <x:f>IF(A105="","",SUMIF('B10 Budget'!$A$10:$A$109,A105,'B10 Budget'!$G$10:$G$109)+SUMIFS('C2B Change Log'!$G$10:$G$109,'C2B Change Log'!$S$10:$S$109,A105,'C2B Change Log'!$Q$10:$Q$109,"APPROVED"))</x:f>
      </x:c>
      <x:c r="D105" s="176"/>
      <x:c r="E105" s="176"/>
      <x:c r="F105" s="176"/>
      <x:c r="G105" s="178" t="str">
        <x:f>IF(OR(A105="",COUNT(D105:F105)&lt;&gt;3),"",SUM(D105:F105))</x:f>
      </x:c>
      <x:c r="H105" s="178" t="str">
        <x:f>IF(OR(A105="",NOT(ISNUMBER(G105))),"",G105-C105)</x:f>
      </x:c>
      <x:c r="I105" s="163" t="str">
        <x:f>IF(OR(A105="",NOT(ISNUMBER(G105)),C105=0),"",H105/C105)</x:f>
      </x:c>
      <x:c r="J105" s="81"/>
      <x:c r="K105" s="144"/>
      <x:c r="L105" s="81"/>
      <x:c r="M105" s="155" t="str">
        <x:f>IF(A105="","",IF(COUNTIF($A$10:$A$109,A105)&gt;1,"DUPLICATE ID",IF(COUNTIF('B10 Budget'!$A$10:$A$109,A105)=0,"UNKNOWN COST ID",IF(OR(COUNT(D105:F105)&lt;&gt;3,J105="",NOT(ISNUMBER(K105)),L105=""),"INCOMPLETE","OK"))))</x:f>
      </x:c>
    </x:row>
    <x:row r="106" ht="42" customHeight="1">
      <x:c r="A106" s="81"/>
      <x:c r="B106" s="81"/>
      <x:c r="C106" s="178" t="str">
        <x:f>IF(A106="","",SUMIF('B10 Budget'!$A$10:$A$109,A106,'B10 Budget'!$G$10:$G$109)+SUMIFS('C2B Change Log'!$G$10:$G$109,'C2B Change Log'!$S$10:$S$109,A106,'C2B Change Log'!$Q$10:$Q$109,"APPROVED"))</x:f>
      </x:c>
      <x:c r="D106" s="176"/>
      <x:c r="E106" s="176"/>
      <x:c r="F106" s="176"/>
      <x:c r="G106" s="178" t="str">
        <x:f>IF(OR(A106="",COUNT(D106:F106)&lt;&gt;3),"",SUM(D106:F106))</x:f>
      </x:c>
      <x:c r="H106" s="178" t="str">
        <x:f>IF(OR(A106="",NOT(ISNUMBER(G106))),"",G106-C106)</x:f>
      </x:c>
      <x:c r="I106" s="163" t="str">
        <x:f>IF(OR(A106="",NOT(ISNUMBER(G106)),C106=0),"",H106/C106)</x:f>
      </x:c>
      <x:c r="J106" s="81"/>
      <x:c r="K106" s="144"/>
      <x:c r="L106" s="81"/>
      <x:c r="M106" s="155" t="str">
        <x:f>IF(A106="","",IF(COUNTIF($A$10:$A$109,A106)&gt;1,"DUPLICATE ID",IF(COUNTIF('B10 Budget'!$A$10:$A$109,A106)=0,"UNKNOWN COST ID",IF(OR(COUNT(D106:F106)&lt;&gt;3,J106="",NOT(ISNUMBER(K106)),L106=""),"INCOMPLETE","OK"))))</x:f>
      </x:c>
    </x:row>
    <x:row r="107" ht="42" customHeight="1">
      <x:c r="A107" s="81"/>
      <x:c r="B107" s="81"/>
      <x:c r="C107" s="178" t="str">
        <x:f>IF(A107="","",SUMIF('B10 Budget'!$A$10:$A$109,A107,'B10 Budget'!$G$10:$G$109)+SUMIFS('C2B Change Log'!$G$10:$G$109,'C2B Change Log'!$S$10:$S$109,A107,'C2B Change Log'!$Q$10:$Q$109,"APPROVED"))</x:f>
      </x:c>
      <x:c r="D107" s="176"/>
      <x:c r="E107" s="176"/>
      <x:c r="F107" s="176"/>
      <x:c r="G107" s="178" t="str">
        <x:f>IF(OR(A107="",COUNT(D107:F107)&lt;&gt;3),"",SUM(D107:F107))</x:f>
      </x:c>
      <x:c r="H107" s="178" t="str">
        <x:f>IF(OR(A107="",NOT(ISNUMBER(G107))),"",G107-C107)</x:f>
      </x:c>
      <x:c r="I107" s="163" t="str">
        <x:f>IF(OR(A107="",NOT(ISNUMBER(G107)),C107=0),"",H107/C107)</x:f>
      </x:c>
      <x:c r="J107" s="81"/>
      <x:c r="K107" s="144"/>
      <x:c r="L107" s="81"/>
      <x:c r="M107" s="155" t="str">
        <x:f>IF(A107="","",IF(COUNTIF($A$10:$A$109,A107)&gt;1,"DUPLICATE ID",IF(COUNTIF('B10 Budget'!$A$10:$A$109,A107)=0,"UNKNOWN COST ID",IF(OR(COUNT(D107:F107)&lt;&gt;3,J107="",NOT(ISNUMBER(K107)),L107=""),"INCOMPLETE","OK"))))</x:f>
      </x:c>
    </x:row>
    <x:row r="108" ht="42" customHeight="1">
      <x:c r="A108" s="81"/>
      <x:c r="B108" s="81"/>
      <x:c r="C108" s="178" t="str">
        <x:f>IF(A108="","",SUMIF('B10 Budget'!$A$10:$A$109,A108,'B10 Budget'!$G$10:$G$109)+SUMIFS('C2B Change Log'!$G$10:$G$109,'C2B Change Log'!$S$10:$S$109,A108,'C2B Change Log'!$Q$10:$Q$109,"APPROVED"))</x:f>
      </x:c>
      <x:c r="D108" s="176"/>
      <x:c r="E108" s="176"/>
      <x:c r="F108" s="176"/>
      <x:c r="G108" s="178" t="str">
        <x:f>IF(OR(A108="",COUNT(D108:F108)&lt;&gt;3),"",SUM(D108:F108))</x:f>
      </x:c>
      <x:c r="H108" s="178" t="str">
        <x:f>IF(OR(A108="",NOT(ISNUMBER(G108))),"",G108-C108)</x:f>
      </x:c>
      <x:c r="I108" s="163" t="str">
        <x:f>IF(OR(A108="",NOT(ISNUMBER(G108)),C108=0),"",H108/C108)</x:f>
      </x:c>
      <x:c r="J108" s="81"/>
      <x:c r="K108" s="144"/>
      <x:c r="L108" s="81"/>
      <x:c r="M108" s="155" t="str">
        <x:f>IF(A108="","",IF(COUNTIF($A$10:$A$109,A108)&gt;1,"DUPLICATE ID",IF(COUNTIF('B10 Budget'!$A$10:$A$109,A108)=0,"UNKNOWN COST ID",IF(OR(COUNT(D108:F108)&lt;&gt;3,J108="",NOT(ISNUMBER(K108)),L108=""),"INCOMPLETE","OK"))))</x:f>
      </x:c>
    </x:row>
    <x:row r="109" ht="42" customHeight="1">
      <x:c r="A109" s="81"/>
      <x:c r="B109" s="81"/>
      <x:c r="C109" s="178" t="str">
        <x:f>IF(A109="","",SUMIF('B10 Budget'!$A$10:$A$109,A109,'B10 Budget'!$G$10:$G$109)+SUMIFS('C2B Change Log'!$G$10:$G$109,'C2B Change Log'!$S$10:$S$109,A109,'C2B Change Log'!$Q$10:$Q$109,"APPROVED"))</x:f>
      </x:c>
      <x:c r="D109" s="176"/>
      <x:c r="E109" s="176"/>
      <x:c r="F109" s="176"/>
      <x:c r="G109" s="178" t="str">
        <x:f>IF(OR(A109="",COUNT(D109:F109)&lt;&gt;3),"",SUM(D109:F109))</x:f>
      </x:c>
      <x:c r="H109" s="178" t="str">
        <x:f>IF(OR(A109="",NOT(ISNUMBER(G109))),"",G109-C109)</x:f>
      </x:c>
      <x:c r="I109" s="163" t="str">
        <x:f>IF(OR(A109="",NOT(ISNUMBER(G109)),C109=0),"",H109/C109)</x:f>
      </x:c>
      <x:c r="J109" s="81"/>
      <x:c r="K109" s="144"/>
      <x:c r="L109" s="81"/>
      <x:c r="M109" s="155" t="str">
        <x:f>IF(A109="","",IF(COUNTIF($A$10:$A$109,A109)&gt;1,"DUPLICATE ID",IF(COUNTIF('B10 Budget'!$A$10:$A$109,A109)=0,"UNKNOWN COST ID",IF(OR(COUNT(D109:F109)&lt;&gt;3,J109="",NOT(ISNUMBER(K109)),L109=""),"INCOMPLETE","OK"))))</x:f>
      </x:c>
    </x:row>
    <x:row r="110" ht="21" customHeight="1">
      <x:c r="A110" s="15"/>
      <x:c r="B110" s="15"/>
      <x:c r="C110" s="15"/>
      <x:c r="D110" s="15"/>
      <x:c r="E110" s="15"/>
      <x:c r="F110" s="15"/>
      <x:c r="G110" s="15"/>
      <x:c r="H110" s="15"/>
      <x:c r="I110" s="15"/>
      <x:c r="J110" s="15"/>
      <x:c r="K110" s="15"/>
      <x:c r="L110" s="15"/>
      <x:c r="M110" s="15"/>
    </x:row>
    <x:row r="111" ht="21" customHeight="1">
      <x:c r="A111" s="15"/>
      <x:c r="B111" s="15"/>
      <x:c r="C111" s="15"/>
      <x:c r="D111" s="15"/>
      <x:c r="E111" s="15"/>
      <x:c r="F111" s="15"/>
      <x:c r="G111" s="15"/>
      <x:c r="H111" s="15"/>
      <x:c r="I111" s="15"/>
      <x:c r="J111" s="15"/>
      <x:c r="K111" s="15"/>
      <x:c r="L111" s="15"/>
      <x:c r="M111" s="15"/>
    </x:row>
    <x:row r="112" ht="21" customHeight="1">
      <x:c r="A112" s="15"/>
      <x:c r="B112" s="15"/>
      <x:c r="C112" s="15"/>
      <x:c r="D112" s="15"/>
      <x:c r="E112" s="15"/>
      <x:c r="F112" s="15"/>
      <x:c r="G112" s="15"/>
      <x:c r="H112" s="15"/>
      <x:c r="I112" s="15"/>
      <x:c r="J112" s="15"/>
      <x:c r="K112" s="15"/>
      <x:c r="L112" s="15"/>
      <x:c r="M112" s="15"/>
    </x:row>
    <x:row r="113" ht="21" customHeight="1">
      <x:c r="A113" s="15"/>
      <x:c r="B113" s="15"/>
      <x:c r="C113" s="15"/>
      <x:c r="D113" s="15"/>
      <x:c r="E113" s="15"/>
      <x:c r="F113" s="15"/>
      <x:c r="G113" s="15"/>
      <x:c r="H113" s="15"/>
      <x:c r="I113" s="15"/>
      <x:c r="J113" s="15"/>
      <x:c r="K113" s="15"/>
      <x:c r="L113" s="15"/>
      <x:c r="M113" s="15"/>
    </x:row>
  </x:sheetData>
  <x:mergeCells>
    <x:mergeCell ref="A1:M3"/>
    <x:mergeCell ref="A4:M4"/>
    <x:mergeCell ref="A5:F5"/>
    <x:mergeCell ref="G5:M5"/>
    <x:mergeCell ref="A6:M6"/>
    <x:mergeCell ref="A7:M7"/>
  </x:mergeCells>
  <x:conditionalFormatting sqref="A10:M109">
    <x:cfRule type="expression" dxfId="11" priority="1">
      <x:formula>AND($A10&lt;&gt;"",$M10&lt;&gt;"OK")</x:formula>
    </x:cfRule>
  </x:conditionalFormatting>
  <x:dataValidations count="2">
    <x:dataValidation type="decimal" errorStyle="stop" operator="between" allowBlank="1" showErrorMessage="1" errorTitle="Check the value" error="Enter a value between 0 and 1000000000." sqref="D10:F109">
      <x:formula1>0</x:formula1>
      <x:formula2>1000000000</x:formula2>
    </x:dataValidation>
    <x:dataValidation type="date" errorStyle="stop" operator="between" allowBlank="1" showErrorMessage="1" errorTitle="Enter a real date" error="Enter a date such as 12 Mar 2027, or leave this field blank." sqref="K10:K109">
      <x:formula1>1</x:formula1>
      <x:formula2>146097</x:formula2>
    </x:dataValidation>
  </x:dataValidations>
  <x:pageMargins left="0.7" right="0.7" top="0.75" bottom="0.75" header="0.3" footer="0.3"/>
  <x:tableParts count="1">
    <x:tablePart xmlns:r="http://schemas.openxmlformats.org/officeDocument/2006/relationships" r:id="R32722448f8da4a2b"/>
  </x:tableParts>
</x:worksheet>
</file>

<file path=xl/worksheets/sheet54.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C10 | Integrated change-impact assessment</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Test the full consequences of a change before recommending a decision.</x:v>
      </x:c>
      <x:c r="B4" s="28"/>
      <x:c r="C4" s="28"/>
      <x:c r="D4" s="28"/>
      <x:c r="E4" s="28"/>
      <x:c r="F4" s="28"/>
      <x:c r="G4" s="28"/>
      <x:c r="H4" s="28"/>
      <x:c r="I4" s="28"/>
      <x:c r="J4" s="28"/>
      <x:c r="K4" s="28"/>
      <x:c r="L4" s="28"/>
    </x:row>
    <x:row r="5" ht="21" customHeight="1">
      <x:c r="A5" s="35" t="str">
        <x:v>03 | PROJECT IMPLEMENTATION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Change boundary</x:v>
      </x:c>
      <x:c r="B9" s="58"/>
      <x:c r="C9" s="58"/>
      <x:c r="D9" s="58"/>
      <x:c r="E9" s="58"/>
      <x:c r="F9" s="58"/>
      <x:c r="G9" s="58"/>
      <x:c r="H9" s="58"/>
      <x:c r="I9" s="58"/>
      <x:c r="J9" s="58"/>
      <x:c r="K9" s="58"/>
      <x:c r="L9" s="58"/>
    </x:row>
    <x:row r="10" ht="28" customHeight="1">
      <x:c r="A10" s="28" t="str">
        <x:v>State baseline versus proposed arrangement.</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Delivery impact</x:v>
      </x:c>
      <x:c r="B15" s="58"/>
      <x:c r="C15" s="58"/>
      <x:c r="D15" s="58"/>
      <x:c r="E15" s="58"/>
      <x:c r="F15" s="58"/>
      <x:c r="G15" s="58"/>
      <x:c r="H15" s="58"/>
      <x:c r="I15" s="58"/>
      <x:c r="J15" s="58"/>
      <x:c r="K15" s="58"/>
      <x:c r="L15" s="58"/>
    </x:row>
    <x:row r="16" ht="28" customHeight="1">
      <x:c r="A16" s="28" t="str">
        <x:v>Trace requirements, outputs, tasks, dates and resources.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Financial impact</x:v>
      </x:c>
      <x:c r="B21" s="58"/>
      <x:c r="C21" s="58"/>
      <x:c r="D21" s="58"/>
      <x:c r="E21" s="58"/>
      <x:c r="F21" s="58"/>
      <x:c r="G21" s="58"/>
      <x:c r="H21" s="58"/>
      <x:c r="I21" s="58"/>
      <x:c r="J21" s="58"/>
      <x:c r="K21" s="58"/>
      <x:c r="L21" s="58"/>
    </x:row>
    <x:row r="22" ht="28" customHeight="1">
      <x:c r="A22" s="28" t="str">
        <x:v>Separate project, ongoing and internal cost implications.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User and information impact</x:v>
      </x:c>
      <x:c r="B27" s="58"/>
      <x:c r="C27" s="58"/>
      <x:c r="D27" s="58"/>
      <x:c r="E27" s="58"/>
      <x:c r="F27" s="58"/>
      <x:c r="G27" s="58"/>
      <x:c r="H27" s="58"/>
      <x:c r="I27" s="58"/>
      <x:c r="J27" s="58"/>
      <x:c r="K27" s="58"/>
      <x:c r="L27" s="58"/>
    </x:row>
    <x:row r="28" ht="28" customHeight="1">
      <x:c r="A28" s="28" t="str">
        <x:v>Review burden, access, inclusion and safeguards.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Benefit and wider impact</x:v>
      </x:c>
      <x:c r="B33" s="58"/>
      <x:c r="C33" s="58"/>
      <x:c r="D33" s="58"/>
      <x:c r="E33" s="58"/>
      <x:c r="F33" s="58"/>
      <x:c r="G33" s="58"/>
      <x:c r="H33" s="58"/>
      <x:c r="I33" s="58"/>
      <x:c r="J33" s="58"/>
      <x:c r="K33" s="58"/>
      <x:c r="L33" s="58"/>
    </x:row>
    <x:row r="34" ht="28" customHeight="1">
      <x:c r="A34" s="28" t="str">
        <x:v>Identify outcome timing, dependencies and related work.</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Recommendation and control</x:v>
      </x:c>
      <x:c r="B39" s="58"/>
      <x:c r="C39" s="58"/>
      <x:c r="D39" s="58"/>
      <x:c r="E39" s="58"/>
      <x:c r="F39" s="58"/>
      <x:c r="G39" s="58"/>
      <x:c r="H39" s="58"/>
      <x:c r="I39" s="58"/>
      <x:c r="J39" s="58"/>
      <x:c r="K39" s="58"/>
      <x:c r="L39" s="58"/>
    </x:row>
    <x:row r="40" ht="28" customHeight="1">
      <x:c r="A40" s="28" t="str">
        <x:v>Record option, conditions, authority and baseline updates.</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Do not use "no impact" as a default. Record the reasoning or the owner who verified it. A change can be beneficial overall and still require mitigation for a particular group.</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C2 Request / C2B Log</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55.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 min="13" max="13" width="24" hidden="0" customWidth="1"/>
  </x:cols>
  <x:sheetData>
    <x:row r="1" ht="21" customHeight="1">
      <x:c r="A1" s="21" t="str">
        <x:v>C11 | Quality test and defect log</x:v>
      </x:c>
      <x:c r="B1" s="21"/>
      <x:c r="C1" s="21"/>
      <x:c r="D1" s="21"/>
      <x:c r="E1" s="21"/>
      <x:c r="F1" s="21"/>
      <x:c r="G1" s="21"/>
      <x:c r="H1" s="21"/>
      <x:c r="I1" s="21"/>
      <x:c r="J1" s="21"/>
      <x:c r="K1" s="21"/>
      <x:c r="L1" s="21"/>
      <x:c r="M1" s="21"/>
    </x:row>
    <x:row r="2" ht="21" customHeight="1">
      <x:c r="A2" s="21"/>
      <x:c r="B2" s="21"/>
      <x:c r="C2" s="21"/>
      <x:c r="D2" s="21"/>
      <x:c r="E2" s="21"/>
      <x:c r="F2" s="21"/>
      <x:c r="G2" s="21"/>
      <x:c r="H2" s="21"/>
      <x:c r="I2" s="21"/>
      <x:c r="J2" s="21"/>
      <x:c r="K2" s="21"/>
      <x:c r="L2" s="21"/>
      <x:c r="M2" s="21"/>
    </x:row>
    <x:row r="3" ht="21" customHeight="1">
      <x:c r="A3" s="21"/>
      <x:c r="B3" s="21"/>
      <x:c r="C3" s="21"/>
      <x:c r="D3" s="21"/>
      <x:c r="E3" s="21"/>
      <x:c r="F3" s="21"/>
      <x:c r="G3" s="21"/>
      <x:c r="H3" s="21"/>
      <x:c r="I3" s="21"/>
      <x:c r="J3" s="21"/>
      <x:c r="K3" s="21"/>
      <x:c r="L3" s="21"/>
      <x:c r="M3" s="21"/>
    </x:row>
    <x:row r="4" ht="30" customHeight="1">
      <x:c r="A4" s="28" t="str">
        <x:v>Record actual test results and control defects through retest and acceptance.</x:v>
      </x:c>
      <x:c r="B4" s="28"/>
      <x:c r="C4" s="28"/>
      <x:c r="D4" s="28"/>
      <x:c r="E4" s="28"/>
      <x:c r="F4" s="28"/>
      <x:c r="G4" s="28"/>
      <x:c r="H4" s="28"/>
      <x:c r="I4" s="28"/>
      <x:c r="J4" s="28"/>
      <x:c r="K4" s="28"/>
      <x:c r="L4" s="28"/>
      <x:c r="M4" s="28"/>
    </x:row>
    <x:row r="5" ht="21" customHeight="1">
      <x:c r="A5" s="35" t="str">
        <x:v>03 | PROJECT IMPLEMENTATION</x:v>
      </x:c>
      <x:c r="B5" s="35"/>
      <x:c r="C5" s="35"/>
      <x:c r="D5" s="35"/>
      <x:c r="E5" s="35"/>
      <x:c r="F5" s="35"/>
      <x:c r="G5" s="41" t="str">
        <x:f>IFERROR(HYPERLINK("#'04 Tool Index'!A1","OPEN TOOL INDEX"),"OPEN TOOL INDEX")</x:f>
        <x:v>OPEN TOOL INDEX</x:v>
      </x:c>
      <x:c r="H5" s="41"/>
      <x:c r="I5" s="41"/>
      <x:c r="J5" s="41"/>
      <x:c r="K5" s="41"/>
      <x:c r="L5" s="41"/>
      <x:c r="M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c r="M6" s="46"/>
    </x:row>
    <x:row r="7" ht="26" customHeight="1">
      <x:c r="A7" s="52" t="str">
        <x:v>HR Delivery development</x:v>
      </x:c>
      <x:c r="B7" s="52"/>
      <x:c r="C7" s="52"/>
      <x:c r="D7" s="52"/>
      <x:c r="E7" s="52"/>
      <x:c r="F7" s="52"/>
      <x:c r="G7" s="52"/>
      <x:c r="H7" s="52"/>
      <x:c r="I7" s="52"/>
      <x:c r="J7" s="52"/>
      <x:c r="K7" s="52"/>
      <x:c r="L7" s="52"/>
      <x:c r="M7" s="52"/>
    </x:row>
    <x:row r="8" ht="21" customHeight="1">
      <x:c r="A8" s="15"/>
      <x:c r="B8" s="15"/>
      <x:c r="C8" s="15"/>
      <x:c r="D8" s="15"/>
      <x:c r="E8" s="15"/>
      <x:c r="F8" s="15"/>
      <x:c r="G8" s="15"/>
      <x:c r="H8" s="15"/>
      <x:c r="I8" s="15"/>
      <x:c r="J8" s="15"/>
      <x:c r="K8" s="15"/>
      <x:c r="L8" s="15"/>
      <x:c r="M8" s="15"/>
    </x:row>
    <x:row r="9" ht="40" customHeight="1">
      <x:c r="A9" s="76" t="str">
        <x:v>Test ID</x:v>
      </x:c>
      <x:c r="B9" s="76" t="str">
        <x:v>Requirement / output</x:v>
      </x:c>
      <x:c r="C9" s="76" t="str">
        <x:v>Expected result</x:v>
      </x:c>
      <x:c r="D9" s="76" t="str">
        <x:v>Actual result</x:v>
      </x:c>
      <x:c r="E9" s="76" t="str">
        <x:v>Mandatory?</x:v>
      </x:c>
      <x:c r="F9" s="76" t="str">
        <x:v>Severity</x:v>
      </x:c>
      <x:c r="G9" s="76" t="str">
        <x:v>Result</x:v>
      </x:c>
      <x:c r="H9" s="76" t="str">
        <x:v>Correction owner</x:v>
      </x:c>
      <x:c r="I9" s="76" t="str">
        <x:v>Retest due</x:v>
      </x:c>
      <x:c r="J9" s="76" t="str">
        <x:v>Evidence</x:v>
      </x:c>
      <x:c r="K9" s="76" t="str">
        <x:v>Accepted by</x:v>
      </x:c>
      <x:c r="L9" s="76" t="str">
        <x:v>Acceptance date</x:v>
      </x:c>
      <x:c r="M9" s="76" t="str">
        <x:v>Control status</x:v>
      </x:c>
    </x:row>
    <x:row r="10" ht="42" customHeight="1">
      <x:c r="A10" s="81"/>
      <x:c r="B10" s="81"/>
      <x:c r="C10" s="81"/>
      <x:c r="D10" s="81"/>
      <x:c r="E10" s="81"/>
      <x:c r="F10" s="81"/>
      <x:c r="G10" s="81"/>
      <x:c r="H10" s="81"/>
      <x:c r="I10" s="144"/>
      <x:c r="J10" s="81"/>
      <x:c r="K10" s="81"/>
      <x:c r="L10" s="144"/>
      <x:c r="M10" s="155" t="str">
        <x:f>IF(A10="","",IF(AND(OR(E10="Yes",F10="Critical"),G10&lt;&gt;"Passed"),"RELEASE BLOCKER",IF(AND(G10="Passed",J10=""),"EVIDENCE MISSING",IF(AND(G10="Passed",K10&lt;&gt;"",L10&lt;&gt;""),"ACCEPTED","OPEN"))))</x:f>
      </x:c>
    </x:row>
    <x:row r="11" ht="42" customHeight="1">
      <x:c r="A11" s="81"/>
      <x:c r="B11" s="81"/>
      <x:c r="C11" s="81"/>
      <x:c r="D11" s="81"/>
      <x:c r="E11" s="81"/>
      <x:c r="F11" s="81"/>
      <x:c r="G11" s="81"/>
      <x:c r="H11" s="81"/>
      <x:c r="I11" s="144"/>
      <x:c r="J11" s="81"/>
      <x:c r="K11" s="81"/>
      <x:c r="L11" s="144"/>
      <x:c r="M11" s="155" t="str">
        <x:f>IF(A11="","",IF(AND(OR(E11="Yes",F11="Critical"),G11&lt;&gt;"Passed"),"RELEASE BLOCKER",IF(AND(G11="Passed",J11=""),"EVIDENCE MISSING",IF(AND(G11="Passed",K11&lt;&gt;"",L11&lt;&gt;""),"ACCEPTED","OPEN"))))</x:f>
      </x:c>
    </x:row>
    <x:row r="12" ht="42" customHeight="1">
      <x:c r="A12" s="81"/>
      <x:c r="B12" s="81"/>
      <x:c r="C12" s="81"/>
      <x:c r="D12" s="81"/>
      <x:c r="E12" s="81"/>
      <x:c r="F12" s="81"/>
      <x:c r="G12" s="81"/>
      <x:c r="H12" s="81"/>
      <x:c r="I12" s="144"/>
      <x:c r="J12" s="81"/>
      <x:c r="K12" s="81"/>
      <x:c r="L12" s="144"/>
      <x:c r="M12" s="155" t="str">
        <x:f>IF(A12="","",IF(AND(OR(E12="Yes",F12="Critical"),G12&lt;&gt;"Passed"),"RELEASE BLOCKER",IF(AND(G12="Passed",J12=""),"EVIDENCE MISSING",IF(AND(G12="Passed",K12&lt;&gt;"",L12&lt;&gt;""),"ACCEPTED","OPEN"))))</x:f>
      </x:c>
    </x:row>
    <x:row r="13" ht="42" customHeight="1">
      <x:c r="A13" s="81"/>
      <x:c r="B13" s="81"/>
      <x:c r="C13" s="81"/>
      <x:c r="D13" s="81"/>
      <x:c r="E13" s="81"/>
      <x:c r="F13" s="81"/>
      <x:c r="G13" s="81"/>
      <x:c r="H13" s="81"/>
      <x:c r="I13" s="144"/>
      <x:c r="J13" s="81"/>
      <x:c r="K13" s="81"/>
      <x:c r="L13" s="144"/>
      <x:c r="M13" s="155" t="str">
        <x:f>IF(A13="","",IF(AND(OR(E13="Yes",F13="Critical"),G13&lt;&gt;"Passed"),"RELEASE BLOCKER",IF(AND(G13="Passed",J13=""),"EVIDENCE MISSING",IF(AND(G13="Passed",K13&lt;&gt;"",L13&lt;&gt;""),"ACCEPTED","OPEN"))))</x:f>
      </x:c>
    </x:row>
    <x:row r="14" ht="42" customHeight="1">
      <x:c r="A14" s="81"/>
      <x:c r="B14" s="81"/>
      <x:c r="C14" s="81"/>
      <x:c r="D14" s="81"/>
      <x:c r="E14" s="81"/>
      <x:c r="F14" s="81"/>
      <x:c r="G14" s="81"/>
      <x:c r="H14" s="81"/>
      <x:c r="I14" s="144"/>
      <x:c r="J14" s="81"/>
      <x:c r="K14" s="81"/>
      <x:c r="L14" s="144"/>
      <x:c r="M14" s="155" t="str">
        <x:f>IF(A14="","",IF(AND(OR(E14="Yes",F14="Critical"),G14&lt;&gt;"Passed"),"RELEASE BLOCKER",IF(AND(G14="Passed",J14=""),"EVIDENCE MISSING",IF(AND(G14="Passed",K14&lt;&gt;"",L14&lt;&gt;""),"ACCEPTED","OPEN"))))</x:f>
      </x:c>
    </x:row>
    <x:row r="15" ht="42" customHeight="1">
      <x:c r="A15" s="81"/>
      <x:c r="B15" s="81"/>
      <x:c r="C15" s="81"/>
      <x:c r="D15" s="81"/>
      <x:c r="E15" s="81"/>
      <x:c r="F15" s="81"/>
      <x:c r="G15" s="81"/>
      <x:c r="H15" s="81"/>
      <x:c r="I15" s="144"/>
      <x:c r="J15" s="81"/>
      <x:c r="K15" s="81"/>
      <x:c r="L15" s="144"/>
      <x:c r="M15" s="155" t="str">
        <x:f>IF(A15="","",IF(AND(OR(E15="Yes",F15="Critical"),G15&lt;&gt;"Passed"),"RELEASE BLOCKER",IF(AND(G15="Passed",J15=""),"EVIDENCE MISSING",IF(AND(G15="Passed",K15&lt;&gt;"",L15&lt;&gt;""),"ACCEPTED","OPEN"))))</x:f>
      </x:c>
    </x:row>
    <x:row r="16" ht="42" customHeight="1">
      <x:c r="A16" s="81"/>
      <x:c r="B16" s="81"/>
      <x:c r="C16" s="81"/>
      <x:c r="D16" s="81"/>
      <x:c r="E16" s="81"/>
      <x:c r="F16" s="81"/>
      <x:c r="G16" s="81"/>
      <x:c r="H16" s="81"/>
      <x:c r="I16" s="144"/>
      <x:c r="J16" s="81"/>
      <x:c r="K16" s="81"/>
      <x:c r="L16" s="144"/>
      <x:c r="M16" s="155" t="str">
        <x:f>IF(A16="","",IF(AND(OR(E16="Yes",F16="Critical"),G16&lt;&gt;"Passed"),"RELEASE BLOCKER",IF(AND(G16="Passed",J16=""),"EVIDENCE MISSING",IF(AND(G16="Passed",K16&lt;&gt;"",L16&lt;&gt;""),"ACCEPTED","OPEN"))))</x:f>
      </x:c>
    </x:row>
    <x:row r="17" ht="42" customHeight="1">
      <x:c r="A17" s="81"/>
      <x:c r="B17" s="81"/>
      <x:c r="C17" s="81"/>
      <x:c r="D17" s="81"/>
      <x:c r="E17" s="81"/>
      <x:c r="F17" s="81"/>
      <x:c r="G17" s="81"/>
      <x:c r="H17" s="81"/>
      <x:c r="I17" s="144"/>
      <x:c r="J17" s="81"/>
      <x:c r="K17" s="81"/>
      <x:c r="L17" s="144"/>
      <x:c r="M17" s="155" t="str">
        <x:f>IF(A17="","",IF(AND(OR(E17="Yes",F17="Critical"),G17&lt;&gt;"Passed"),"RELEASE BLOCKER",IF(AND(G17="Passed",J17=""),"EVIDENCE MISSING",IF(AND(G17="Passed",K17&lt;&gt;"",L17&lt;&gt;""),"ACCEPTED","OPEN"))))</x:f>
      </x:c>
    </x:row>
    <x:row r="18" ht="42" customHeight="1">
      <x:c r="A18" s="81"/>
      <x:c r="B18" s="81"/>
      <x:c r="C18" s="81"/>
      <x:c r="D18" s="81"/>
      <x:c r="E18" s="81"/>
      <x:c r="F18" s="81"/>
      <x:c r="G18" s="81"/>
      <x:c r="H18" s="81"/>
      <x:c r="I18" s="144"/>
      <x:c r="J18" s="81"/>
      <x:c r="K18" s="81"/>
      <x:c r="L18" s="144"/>
      <x:c r="M18" s="155" t="str">
        <x:f>IF(A18="","",IF(AND(OR(E18="Yes",F18="Critical"),G18&lt;&gt;"Passed"),"RELEASE BLOCKER",IF(AND(G18="Passed",J18=""),"EVIDENCE MISSING",IF(AND(G18="Passed",K18&lt;&gt;"",L18&lt;&gt;""),"ACCEPTED","OPEN"))))</x:f>
      </x:c>
    </x:row>
    <x:row r="19" ht="42" customHeight="1">
      <x:c r="A19" s="81"/>
      <x:c r="B19" s="81"/>
      <x:c r="C19" s="81"/>
      <x:c r="D19" s="81"/>
      <x:c r="E19" s="81"/>
      <x:c r="F19" s="81"/>
      <x:c r="G19" s="81"/>
      <x:c r="H19" s="81"/>
      <x:c r="I19" s="144"/>
      <x:c r="J19" s="81"/>
      <x:c r="K19" s="81"/>
      <x:c r="L19" s="144"/>
      <x:c r="M19" s="155" t="str">
        <x:f>IF(A19="","",IF(AND(OR(E19="Yes",F19="Critical"),G19&lt;&gt;"Passed"),"RELEASE BLOCKER",IF(AND(G19="Passed",J19=""),"EVIDENCE MISSING",IF(AND(G19="Passed",K19&lt;&gt;"",L19&lt;&gt;""),"ACCEPTED","OPEN"))))</x:f>
      </x:c>
    </x:row>
    <x:row r="20" ht="42" customHeight="1">
      <x:c r="A20" s="81"/>
      <x:c r="B20" s="81"/>
      <x:c r="C20" s="81"/>
      <x:c r="D20" s="81"/>
      <x:c r="E20" s="81"/>
      <x:c r="F20" s="81"/>
      <x:c r="G20" s="81"/>
      <x:c r="H20" s="81"/>
      <x:c r="I20" s="144"/>
      <x:c r="J20" s="81"/>
      <x:c r="K20" s="81"/>
      <x:c r="L20" s="144"/>
      <x:c r="M20" s="155" t="str">
        <x:f>IF(A20="","",IF(AND(OR(E20="Yes",F20="Critical"),G20&lt;&gt;"Passed"),"RELEASE BLOCKER",IF(AND(G20="Passed",J20=""),"EVIDENCE MISSING",IF(AND(G20="Passed",K20&lt;&gt;"",L20&lt;&gt;""),"ACCEPTED","OPEN"))))</x:f>
      </x:c>
    </x:row>
    <x:row r="21" ht="42" customHeight="1">
      <x:c r="A21" s="81"/>
      <x:c r="B21" s="81"/>
      <x:c r="C21" s="81"/>
      <x:c r="D21" s="81"/>
      <x:c r="E21" s="81"/>
      <x:c r="F21" s="81"/>
      <x:c r="G21" s="81"/>
      <x:c r="H21" s="81"/>
      <x:c r="I21" s="144"/>
      <x:c r="J21" s="81"/>
      <x:c r="K21" s="81"/>
      <x:c r="L21" s="144"/>
      <x:c r="M21" s="155" t="str">
        <x:f>IF(A21="","",IF(AND(OR(E21="Yes",F21="Critical"),G21&lt;&gt;"Passed"),"RELEASE BLOCKER",IF(AND(G21="Passed",J21=""),"EVIDENCE MISSING",IF(AND(G21="Passed",K21&lt;&gt;"",L21&lt;&gt;""),"ACCEPTED","OPEN"))))</x:f>
      </x:c>
    </x:row>
    <x:row r="22" ht="42" customHeight="1">
      <x:c r="A22" s="81"/>
      <x:c r="B22" s="81"/>
      <x:c r="C22" s="81"/>
      <x:c r="D22" s="81"/>
      <x:c r="E22" s="81"/>
      <x:c r="F22" s="81"/>
      <x:c r="G22" s="81"/>
      <x:c r="H22" s="81"/>
      <x:c r="I22" s="144"/>
      <x:c r="J22" s="81"/>
      <x:c r="K22" s="81"/>
      <x:c r="L22" s="144"/>
      <x:c r="M22" s="155" t="str">
        <x:f>IF(A22="","",IF(AND(OR(E22="Yes",F22="Critical"),G22&lt;&gt;"Passed"),"RELEASE BLOCKER",IF(AND(G22="Passed",J22=""),"EVIDENCE MISSING",IF(AND(G22="Passed",K22&lt;&gt;"",L22&lt;&gt;""),"ACCEPTED","OPEN"))))</x:f>
      </x:c>
    </x:row>
    <x:row r="23" ht="42" customHeight="1">
      <x:c r="A23" s="81"/>
      <x:c r="B23" s="81"/>
      <x:c r="C23" s="81"/>
      <x:c r="D23" s="81"/>
      <x:c r="E23" s="81"/>
      <x:c r="F23" s="81"/>
      <x:c r="G23" s="81"/>
      <x:c r="H23" s="81"/>
      <x:c r="I23" s="144"/>
      <x:c r="J23" s="81"/>
      <x:c r="K23" s="81"/>
      <x:c r="L23" s="144"/>
      <x:c r="M23" s="155" t="str">
        <x:f>IF(A23="","",IF(AND(OR(E23="Yes",F23="Critical"),G23&lt;&gt;"Passed"),"RELEASE BLOCKER",IF(AND(G23="Passed",J23=""),"EVIDENCE MISSING",IF(AND(G23="Passed",K23&lt;&gt;"",L23&lt;&gt;""),"ACCEPTED","OPEN"))))</x:f>
      </x:c>
    </x:row>
    <x:row r="24" ht="42" customHeight="1">
      <x:c r="A24" s="81"/>
      <x:c r="B24" s="81"/>
      <x:c r="C24" s="81"/>
      <x:c r="D24" s="81"/>
      <x:c r="E24" s="81"/>
      <x:c r="F24" s="81"/>
      <x:c r="G24" s="81"/>
      <x:c r="H24" s="81"/>
      <x:c r="I24" s="144"/>
      <x:c r="J24" s="81"/>
      <x:c r="K24" s="81"/>
      <x:c r="L24" s="144"/>
      <x:c r="M24" s="155" t="str">
        <x:f>IF(A24="","",IF(AND(OR(E24="Yes",F24="Critical"),G24&lt;&gt;"Passed"),"RELEASE BLOCKER",IF(AND(G24="Passed",J24=""),"EVIDENCE MISSING",IF(AND(G24="Passed",K24&lt;&gt;"",L24&lt;&gt;""),"ACCEPTED","OPEN"))))</x:f>
      </x:c>
    </x:row>
    <x:row r="25" ht="42" customHeight="1">
      <x:c r="A25" s="81"/>
      <x:c r="B25" s="81"/>
      <x:c r="C25" s="81"/>
      <x:c r="D25" s="81"/>
      <x:c r="E25" s="81"/>
      <x:c r="F25" s="81"/>
      <x:c r="G25" s="81"/>
      <x:c r="H25" s="81"/>
      <x:c r="I25" s="144"/>
      <x:c r="J25" s="81"/>
      <x:c r="K25" s="81"/>
      <x:c r="L25" s="144"/>
      <x:c r="M25" s="155" t="str">
        <x:f>IF(A25="","",IF(AND(OR(E25="Yes",F25="Critical"),G25&lt;&gt;"Passed"),"RELEASE BLOCKER",IF(AND(G25="Passed",J25=""),"EVIDENCE MISSING",IF(AND(G25="Passed",K25&lt;&gt;"",L25&lt;&gt;""),"ACCEPTED","OPEN"))))</x:f>
      </x:c>
    </x:row>
    <x:row r="26" ht="42" customHeight="1">
      <x:c r="A26" s="81"/>
      <x:c r="B26" s="81"/>
      <x:c r="C26" s="81"/>
      <x:c r="D26" s="81"/>
      <x:c r="E26" s="81"/>
      <x:c r="F26" s="81"/>
      <x:c r="G26" s="81"/>
      <x:c r="H26" s="81"/>
      <x:c r="I26" s="144"/>
      <x:c r="J26" s="81"/>
      <x:c r="K26" s="81"/>
      <x:c r="L26" s="144"/>
      <x:c r="M26" s="155" t="str">
        <x:f>IF(A26="","",IF(AND(OR(E26="Yes",F26="Critical"),G26&lt;&gt;"Passed"),"RELEASE BLOCKER",IF(AND(G26="Passed",J26=""),"EVIDENCE MISSING",IF(AND(G26="Passed",K26&lt;&gt;"",L26&lt;&gt;""),"ACCEPTED","OPEN"))))</x:f>
      </x:c>
    </x:row>
    <x:row r="27" ht="42" customHeight="1">
      <x:c r="A27" s="81"/>
      <x:c r="B27" s="81"/>
      <x:c r="C27" s="81"/>
      <x:c r="D27" s="81"/>
      <x:c r="E27" s="81"/>
      <x:c r="F27" s="81"/>
      <x:c r="G27" s="81"/>
      <x:c r="H27" s="81"/>
      <x:c r="I27" s="144"/>
      <x:c r="J27" s="81"/>
      <x:c r="K27" s="81"/>
      <x:c r="L27" s="144"/>
      <x:c r="M27" s="155" t="str">
        <x:f>IF(A27="","",IF(AND(OR(E27="Yes",F27="Critical"),G27&lt;&gt;"Passed"),"RELEASE BLOCKER",IF(AND(G27="Passed",J27=""),"EVIDENCE MISSING",IF(AND(G27="Passed",K27&lt;&gt;"",L27&lt;&gt;""),"ACCEPTED","OPEN"))))</x:f>
      </x:c>
    </x:row>
    <x:row r="28" ht="42" customHeight="1">
      <x:c r="A28" s="81"/>
      <x:c r="B28" s="81"/>
      <x:c r="C28" s="81"/>
      <x:c r="D28" s="81"/>
      <x:c r="E28" s="81"/>
      <x:c r="F28" s="81"/>
      <x:c r="G28" s="81"/>
      <x:c r="H28" s="81"/>
      <x:c r="I28" s="144"/>
      <x:c r="J28" s="81"/>
      <x:c r="K28" s="81"/>
      <x:c r="L28" s="144"/>
      <x:c r="M28" s="155" t="str">
        <x:f>IF(A28="","",IF(AND(OR(E28="Yes",F28="Critical"),G28&lt;&gt;"Passed"),"RELEASE BLOCKER",IF(AND(G28="Passed",J28=""),"EVIDENCE MISSING",IF(AND(G28="Passed",K28&lt;&gt;"",L28&lt;&gt;""),"ACCEPTED","OPEN"))))</x:f>
      </x:c>
    </x:row>
    <x:row r="29" ht="42" customHeight="1">
      <x:c r="A29" s="81"/>
      <x:c r="B29" s="81"/>
      <x:c r="C29" s="81"/>
      <x:c r="D29" s="81"/>
      <x:c r="E29" s="81"/>
      <x:c r="F29" s="81"/>
      <x:c r="G29" s="81"/>
      <x:c r="H29" s="81"/>
      <x:c r="I29" s="144"/>
      <x:c r="J29" s="81"/>
      <x:c r="K29" s="81"/>
      <x:c r="L29" s="144"/>
      <x:c r="M29" s="155" t="str">
        <x:f>IF(A29="","",IF(AND(OR(E29="Yes",F29="Critical"),G29&lt;&gt;"Passed"),"RELEASE BLOCKER",IF(AND(G29="Passed",J29=""),"EVIDENCE MISSING",IF(AND(G29="Passed",K29&lt;&gt;"",L29&lt;&gt;""),"ACCEPTED","OPEN"))))</x:f>
      </x:c>
    </x:row>
    <x:row r="30" ht="42" customHeight="1">
      <x:c r="A30" s="81"/>
      <x:c r="B30" s="81"/>
      <x:c r="C30" s="81"/>
      <x:c r="D30" s="81"/>
      <x:c r="E30" s="81"/>
      <x:c r="F30" s="81"/>
      <x:c r="G30" s="81"/>
      <x:c r="H30" s="81"/>
      <x:c r="I30" s="144"/>
      <x:c r="J30" s="81"/>
      <x:c r="K30" s="81"/>
      <x:c r="L30" s="144"/>
      <x:c r="M30" s="155" t="str">
        <x:f>IF(A30="","",IF(AND(OR(E30="Yes",F30="Critical"),G30&lt;&gt;"Passed"),"RELEASE BLOCKER",IF(AND(G30="Passed",J30=""),"EVIDENCE MISSING",IF(AND(G30="Passed",K30&lt;&gt;"",L30&lt;&gt;""),"ACCEPTED","OPEN"))))</x:f>
      </x:c>
    </x:row>
    <x:row r="31" ht="42" customHeight="1">
      <x:c r="A31" s="81"/>
      <x:c r="B31" s="81"/>
      <x:c r="C31" s="81"/>
      <x:c r="D31" s="81"/>
      <x:c r="E31" s="81"/>
      <x:c r="F31" s="81"/>
      <x:c r="G31" s="81"/>
      <x:c r="H31" s="81"/>
      <x:c r="I31" s="144"/>
      <x:c r="J31" s="81"/>
      <x:c r="K31" s="81"/>
      <x:c r="L31" s="144"/>
      <x:c r="M31" s="155" t="str">
        <x:f>IF(A31="","",IF(AND(OR(E31="Yes",F31="Critical"),G31&lt;&gt;"Passed"),"RELEASE BLOCKER",IF(AND(G31="Passed",J31=""),"EVIDENCE MISSING",IF(AND(G31="Passed",K31&lt;&gt;"",L31&lt;&gt;""),"ACCEPTED","OPEN"))))</x:f>
      </x:c>
    </x:row>
    <x:row r="32" ht="42" customHeight="1">
      <x:c r="A32" s="81"/>
      <x:c r="B32" s="81"/>
      <x:c r="C32" s="81"/>
      <x:c r="D32" s="81"/>
      <x:c r="E32" s="81"/>
      <x:c r="F32" s="81"/>
      <x:c r="G32" s="81"/>
      <x:c r="H32" s="81"/>
      <x:c r="I32" s="144"/>
      <x:c r="J32" s="81"/>
      <x:c r="K32" s="81"/>
      <x:c r="L32" s="144"/>
      <x:c r="M32" s="155" t="str">
        <x:f>IF(A32="","",IF(AND(OR(E32="Yes",F32="Critical"),G32&lt;&gt;"Passed"),"RELEASE BLOCKER",IF(AND(G32="Passed",J32=""),"EVIDENCE MISSING",IF(AND(G32="Passed",K32&lt;&gt;"",L32&lt;&gt;""),"ACCEPTED","OPEN"))))</x:f>
      </x:c>
    </x:row>
    <x:row r="33" ht="42" customHeight="1">
      <x:c r="A33" s="81"/>
      <x:c r="B33" s="81"/>
      <x:c r="C33" s="81"/>
      <x:c r="D33" s="81"/>
      <x:c r="E33" s="81"/>
      <x:c r="F33" s="81"/>
      <x:c r="G33" s="81"/>
      <x:c r="H33" s="81"/>
      <x:c r="I33" s="144"/>
      <x:c r="J33" s="81"/>
      <x:c r="K33" s="81"/>
      <x:c r="L33" s="144"/>
      <x:c r="M33" s="155" t="str">
        <x:f>IF(A33="","",IF(AND(OR(E33="Yes",F33="Critical"),G33&lt;&gt;"Passed"),"RELEASE BLOCKER",IF(AND(G33="Passed",J33=""),"EVIDENCE MISSING",IF(AND(G33="Passed",K33&lt;&gt;"",L33&lt;&gt;""),"ACCEPTED","OPEN"))))</x:f>
      </x:c>
    </x:row>
    <x:row r="34" ht="42" customHeight="1">
      <x:c r="A34" s="81"/>
      <x:c r="B34" s="81"/>
      <x:c r="C34" s="81"/>
      <x:c r="D34" s="81"/>
      <x:c r="E34" s="81"/>
      <x:c r="F34" s="81"/>
      <x:c r="G34" s="81"/>
      <x:c r="H34" s="81"/>
      <x:c r="I34" s="144"/>
      <x:c r="J34" s="81"/>
      <x:c r="K34" s="81"/>
      <x:c r="L34" s="144"/>
      <x:c r="M34" s="155" t="str">
        <x:f>IF(A34="","",IF(AND(OR(E34="Yes",F34="Critical"),G34&lt;&gt;"Passed"),"RELEASE BLOCKER",IF(AND(G34="Passed",J34=""),"EVIDENCE MISSING",IF(AND(G34="Passed",K34&lt;&gt;"",L34&lt;&gt;""),"ACCEPTED","OPEN"))))</x:f>
      </x:c>
    </x:row>
    <x:row r="35" ht="42" customHeight="1">
      <x:c r="A35" s="81"/>
      <x:c r="B35" s="81"/>
      <x:c r="C35" s="81"/>
      <x:c r="D35" s="81"/>
      <x:c r="E35" s="81"/>
      <x:c r="F35" s="81"/>
      <x:c r="G35" s="81"/>
      <x:c r="H35" s="81"/>
      <x:c r="I35" s="144"/>
      <x:c r="J35" s="81"/>
      <x:c r="K35" s="81"/>
      <x:c r="L35" s="144"/>
      <x:c r="M35" s="155" t="str">
        <x:f>IF(A35="","",IF(AND(OR(E35="Yes",F35="Critical"),G35&lt;&gt;"Passed"),"RELEASE BLOCKER",IF(AND(G35="Passed",J35=""),"EVIDENCE MISSING",IF(AND(G35="Passed",K35&lt;&gt;"",L35&lt;&gt;""),"ACCEPTED","OPEN"))))</x:f>
      </x:c>
    </x:row>
    <x:row r="36" ht="42" customHeight="1">
      <x:c r="A36" s="81"/>
      <x:c r="B36" s="81"/>
      <x:c r="C36" s="81"/>
      <x:c r="D36" s="81"/>
      <x:c r="E36" s="81"/>
      <x:c r="F36" s="81"/>
      <x:c r="G36" s="81"/>
      <x:c r="H36" s="81"/>
      <x:c r="I36" s="144"/>
      <x:c r="J36" s="81"/>
      <x:c r="K36" s="81"/>
      <x:c r="L36" s="144"/>
      <x:c r="M36" s="155" t="str">
        <x:f>IF(A36="","",IF(AND(OR(E36="Yes",F36="Critical"),G36&lt;&gt;"Passed"),"RELEASE BLOCKER",IF(AND(G36="Passed",J36=""),"EVIDENCE MISSING",IF(AND(G36="Passed",K36&lt;&gt;"",L36&lt;&gt;""),"ACCEPTED","OPEN"))))</x:f>
      </x:c>
    </x:row>
    <x:row r="37" ht="42" customHeight="1">
      <x:c r="A37" s="81"/>
      <x:c r="B37" s="81"/>
      <x:c r="C37" s="81"/>
      <x:c r="D37" s="81"/>
      <x:c r="E37" s="81"/>
      <x:c r="F37" s="81"/>
      <x:c r="G37" s="81"/>
      <x:c r="H37" s="81"/>
      <x:c r="I37" s="144"/>
      <x:c r="J37" s="81"/>
      <x:c r="K37" s="81"/>
      <x:c r="L37" s="144"/>
      <x:c r="M37" s="155" t="str">
        <x:f>IF(A37="","",IF(AND(OR(E37="Yes",F37="Critical"),G37&lt;&gt;"Passed"),"RELEASE BLOCKER",IF(AND(G37="Passed",J37=""),"EVIDENCE MISSING",IF(AND(G37="Passed",K37&lt;&gt;"",L37&lt;&gt;""),"ACCEPTED","OPEN"))))</x:f>
      </x:c>
    </x:row>
    <x:row r="38" ht="42" customHeight="1">
      <x:c r="A38" s="81"/>
      <x:c r="B38" s="81"/>
      <x:c r="C38" s="81"/>
      <x:c r="D38" s="81"/>
      <x:c r="E38" s="81"/>
      <x:c r="F38" s="81"/>
      <x:c r="G38" s="81"/>
      <x:c r="H38" s="81"/>
      <x:c r="I38" s="144"/>
      <x:c r="J38" s="81"/>
      <x:c r="K38" s="81"/>
      <x:c r="L38" s="144"/>
      <x:c r="M38" s="155" t="str">
        <x:f>IF(A38="","",IF(AND(OR(E38="Yes",F38="Critical"),G38&lt;&gt;"Passed"),"RELEASE BLOCKER",IF(AND(G38="Passed",J38=""),"EVIDENCE MISSING",IF(AND(G38="Passed",K38&lt;&gt;"",L38&lt;&gt;""),"ACCEPTED","OPEN"))))</x:f>
      </x:c>
    </x:row>
    <x:row r="39" ht="42" customHeight="1">
      <x:c r="A39" s="81"/>
      <x:c r="B39" s="81"/>
      <x:c r="C39" s="81"/>
      <x:c r="D39" s="81"/>
      <x:c r="E39" s="81"/>
      <x:c r="F39" s="81"/>
      <x:c r="G39" s="81"/>
      <x:c r="H39" s="81"/>
      <x:c r="I39" s="144"/>
      <x:c r="J39" s="81"/>
      <x:c r="K39" s="81"/>
      <x:c r="L39" s="144"/>
      <x:c r="M39" s="155" t="str">
        <x:f>IF(A39="","",IF(AND(OR(E39="Yes",F39="Critical"),G39&lt;&gt;"Passed"),"RELEASE BLOCKER",IF(AND(G39="Passed",J39=""),"EVIDENCE MISSING",IF(AND(G39="Passed",K39&lt;&gt;"",L39&lt;&gt;""),"ACCEPTED","OPEN"))))</x:f>
      </x:c>
    </x:row>
    <x:row r="40" ht="42" customHeight="1">
      <x:c r="A40" s="81"/>
      <x:c r="B40" s="81"/>
      <x:c r="C40" s="81"/>
      <x:c r="D40" s="81"/>
      <x:c r="E40" s="81"/>
      <x:c r="F40" s="81"/>
      <x:c r="G40" s="81"/>
      <x:c r="H40" s="81"/>
      <x:c r="I40" s="144"/>
      <x:c r="J40" s="81"/>
      <x:c r="K40" s="81"/>
      <x:c r="L40" s="144"/>
      <x:c r="M40" s="155" t="str">
        <x:f>IF(A40="","",IF(AND(OR(E40="Yes",F40="Critical"),G40&lt;&gt;"Passed"),"RELEASE BLOCKER",IF(AND(G40="Passed",J40=""),"EVIDENCE MISSING",IF(AND(G40="Passed",K40&lt;&gt;"",L40&lt;&gt;""),"ACCEPTED","OPEN"))))</x:f>
      </x:c>
    </x:row>
    <x:row r="41" ht="42" customHeight="1">
      <x:c r="A41" s="81"/>
      <x:c r="B41" s="81"/>
      <x:c r="C41" s="81"/>
      <x:c r="D41" s="81"/>
      <x:c r="E41" s="81"/>
      <x:c r="F41" s="81"/>
      <x:c r="G41" s="81"/>
      <x:c r="H41" s="81"/>
      <x:c r="I41" s="144"/>
      <x:c r="J41" s="81"/>
      <x:c r="K41" s="81"/>
      <x:c r="L41" s="144"/>
      <x:c r="M41" s="155" t="str">
        <x:f>IF(A41="","",IF(AND(OR(E41="Yes",F41="Critical"),G41&lt;&gt;"Passed"),"RELEASE BLOCKER",IF(AND(G41="Passed",J41=""),"EVIDENCE MISSING",IF(AND(G41="Passed",K41&lt;&gt;"",L41&lt;&gt;""),"ACCEPTED","OPEN"))))</x:f>
      </x:c>
    </x:row>
    <x:row r="42" ht="42" customHeight="1">
      <x:c r="A42" s="81"/>
      <x:c r="B42" s="81"/>
      <x:c r="C42" s="81"/>
      <x:c r="D42" s="81"/>
      <x:c r="E42" s="81"/>
      <x:c r="F42" s="81"/>
      <x:c r="G42" s="81"/>
      <x:c r="H42" s="81"/>
      <x:c r="I42" s="144"/>
      <x:c r="J42" s="81"/>
      <x:c r="K42" s="81"/>
      <x:c r="L42" s="144"/>
      <x:c r="M42" s="155" t="str">
        <x:f>IF(A42="","",IF(AND(OR(E42="Yes",F42="Critical"),G42&lt;&gt;"Passed"),"RELEASE BLOCKER",IF(AND(G42="Passed",J42=""),"EVIDENCE MISSING",IF(AND(G42="Passed",K42&lt;&gt;"",L42&lt;&gt;""),"ACCEPTED","OPEN"))))</x:f>
      </x:c>
    </x:row>
    <x:row r="43" ht="42" customHeight="1">
      <x:c r="A43" s="81"/>
      <x:c r="B43" s="81"/>
      <x:c r="C43" s="81"/>
      <x:c r="D43" s="81"/>
      <x:c r="E43" s="81"/>
      <x:c r="F43" s="81"/>
      <x:c r="G43" s="81"/>
      <x:c r="H43" s="81"/>
      <x:c r="I43" s="144"/>
      <x:c r="J43" s="81"/>
      <x:c r="K43" s="81"/>
      <x:c r="L43" s="144"/>
      <x:c r="M43" s="155" t="str">
        <x:f>IF(A43="","",IF(AND(OR(E43="Yes",F43="Critical"),G43&lt;&gt;"Passed"),"RELEASE BLOCKER",IF(AND(G43="Passed",J43=""),"EVIDENCE MISSING",IF(AND(G43="Passed",K43&lt;&gt;"",L43&lt;&gt;""),"ACCEPTED","OPEN"))))</x:f>
      </x:c>
    </x:row>
    <x:row r="44" ht="42" customHeight="1">
      <x:c r="A44" s="81"/>
      <x:c r="B44" s="81"/>
      <x:c r="C44" s="81"/>
      <x:c r="D44" s="81"/>
      <x:c r="E44" s="81"/>
      <x:c r="F44" s="81"/>
      <x:c r="G44" s="81"/>
      <x:c r="H44" s="81"/>
      <x:c r="I44" s="144"/>
      <x:c r="J44" s="81"/>
      <x:c r="K44" s="81"/>
      <x:c r="L44" s="144"/>
      <x:c r="M44" s="155" t="str">
        <x:f>IF(A44="","",IF(AND(OR(E44="Yes",F44="Critical"),G44&lt;&gt;"Passed"),"RELEASE BLOCKER",IF(AND(G44="Passed",J44=""),"EVIDENCE MISSING",IF(AND(G44="Passed",K44&lt;&gt;"",L44&lt;&gt;""),"ACCEPTED","OPEN"))))</x:f>
      </x:c>
    </x:row>
    <x:row r="45" ht="42" customHeight="1">
      <x:c r="A45" s="81"/>
      <x:c r="B45" s="81"/>
      <x:c r="C45" s="81"/>
      <x:c r="D45" s="81"/>
      <x:c r="E45" s="81"/>
      <x:c r="F45" s="81"/>
      <x:c r="G45" s="81"/>
      <x:c r="H45" s="81"/>
      <x:c r="I45" s="144"/>
      <x:c r="J45" s="81"/>
      <x:c r="K45" s="81"/>
      <x:c r="L45" s="144"/>
      <x:c r="M45" s="155" t="str">
        <x:f>IF(A45="","",IF(AND(OR(E45="Yes",F45="Critical"),G45&lt;&gt;"Passed"),"RELEASE BLOCKER",IF(AND(G45="Passed",J45=""),"EVIDENCE MISSING",IF(AND(G45="Passed",K45&lt;&gt;"",L45&lt;&gt;""),"ACCEPTED","OPEN"))))</x:f>
      </x:c>
    </x:row>
    <x:row r="46" ht="42" customHeight="1">
      <x:c r="A46" s="81"/>
      <x:c r="B46" s="81"/>
      <x:c r="C46" s="81"/>
      <x:c r="D46" s="81"/>
      <x:c r="E46" s="81"/>
      <x:c r="F46" s="81"/>
      <x:c r="G46" s="81"/>
      <x:c r="H46" s="81"/>
      <x:c r="I46" s="144"/>
      <x:c r="J46" s="81"/>
      <x:c r="K46" s="81"/>
      <x:c r="L46" s="144"/>
      <x:c r="M46" s="155" t="str">
        <x:f>IF(A46="","",IF(AND(OR(E46="Yes",F46="Critical"),G46&lt;&gt;"Passed"),"RELEASE BLOCKER",IF(AND(G46="Passed",J46=""),"EVIDENCE MISSING",IF(AND(G46="Passed",K46&lt;&gt;"",L46&lt;&gt;""),"ACCEPTED","OPEN"))))</x:f>
      </x:c>
    </x:row>
    <x:row r="47" ht="42" customHeight="1">
      <x:c r="A47" s="81"/>
      <x:c r="B47" s="81"/>
      <x:c r="C47" s="81"/>
      <x:c r="D47" s="81"/>
      <x:c r="E47" s="81"/>
      <x:c r="F47" s="81"/>
      <x:c r="G47" s="81"/>
      <x:c r="H47" s="81"/>
      <x:c r="I47" s="144"/>
      <x:c r="J47" s="81"/>
      <x:c r="K47" s="81"/>
      <x:c r="L47" s="144"/>
      <x:c r="M47" s="155" t="str">
        <x:f>IF(A47="","",IF(AND(OR(E47="Yes",F47="Critical"),G47&lt;&gt;"Passed"),"RELEASE BLOCKER",IF(AND(G47="Passed",J47=""),"EVIDENCE MISSING",IF(AND(G47="Passed",K47&lt;&gt;"",L47&lt;&gt;""),"ACCEPTED","OPEN"))))</x:f>
      </x:c>
    </x:row>
    <x:row r="48" ht="42" customHeight="1">
      <x:c r="A48" s="81"/>
      <x:c r="B48" s="81"/>
      <x:c r="C48" s="81"/>
      <x:c r="D48" s="81"/>
      <x:c r="E48" s="81"/>
      <x:c r="F48" s="81"/>
      <x:c r="G48" s="81"/>
      <x:c r="H48" s="81"/>
      <x:c r="I48" s="144"/>
      <x:c r="J48" s="81"/>
      <x:c r="K48" s="81"/>
      <x:c r="L48" s="144"/>
      <x:c r="M48" s="155" t="str">
        <x:f>IF(A48="","",IF(AND(OR(E48="Yes",F48="Critical"),G48&lt;&gt;"Passed"),"RELEASE BLOCKER",IF(AND(G48="Passed",J48=""),"EVIDENCE MISSING",IF(AND(G48="Passed",K48&lt;&gt;"",L48&lt;&gt;""),"ACCEPTED","OPEN"))))</x:f>
      </x:c>
    </x:row>
    <x:row r="49" ht="42" customHeight="1">
      <x:c r="A49" s="81"/>
      <x:c r="B49" s="81"/>
      <x:c r="C49" s="81"/>
      <x:c r="D49" s="81"/>
      <x:c r="E49" s="81"/>
      <x:c r="F49" s="81"/>
      <x:c r="G49" s="81"/>
      <x:c r="H49" s="81"/>
      <x:c r="I49" s="144"/>
      <x:c r="J49" s="81"/>
      <x:c r="K49" s="81"/>
      <x:c r="L49" s="144"/>
      <x:c r="M49" s="155" t="str">
        <x:f>IF(A49="","",IF(AND(OR(E49="Yes",F49="Critical"),G49&lt;&gt;"Passed"),"RELEASE BLOCKER",IF(AND(G49="Passed",J49=""),"EVIDENCE MISSING",IF(AND(G49="Passed",K49&lt;&gt;"",L49&lt;&gt;""),"ACCEPTED","OPEN"))))</x:f>
      </x:c>
    </x:row>
    <x:row r="50" ht="42" customHeight="1">
      <x:c r="A50" s="81"/>
      <x:c r="B50" s="81"/>
      <x:c r="C50" s="81"/>
      <x:c r="D50" s="81"/>
      <x:c r="E50" s="81"/>
      <x:c r="F50" s="81"/>
      <x:c r="G50" s="81"/>
      <x:c r="H50" s="81"/>
      <x:c r="I50" s="144"/>
      <x:c r="J50" s="81"/>
      <x:c r="K50" s="81"/>
      <x:c r="L50" s="144"/>
      <x:c r="M50" s="155" t="str">
        <x:f>IF(A50="","",IF(AND(OR(E50="Yes",F50="Critical"),G50&lt;&gt;"Passed"),"RELEASE BLOCKER",IF(AND(G50="Passed",J50=""),"EVIDENCE MISSING",IF(AND(G50="Passed",K50&lt;&gt;"",L50&lt;&gt;""),"ACCEPTED","OPEN"))))</x:f>
      </x:c>
    </x:row>
    <x:row r="51" ht="42" customHeight="1">
      <x:c r="A51" s="81"/>
      <x:c r="B51" s="81"/>
      <x:c r="C51" s="81"/>
      <x:c r="D51" s="81"/>
      <x:c r="E51" s="81"/>
      <x:c r="F51" s="81"/>
      <x:c r="G51" s="81"/>
      <x:c r="H51" s="81"/>
      <x:c r="I51" s="144"/>
      <x:c r="J51" s="81"/>
      <x:c r="K51" s="81"/>
      <x:c r="L51" s="144"/>
      <x:c r="M51" s="155" t="str">
        <x:f>IF(A51="","",IF(AND(OR(E51="Yes",F51="Critical"),G51&lt;&gt;"Passed"),"RELEASE BLOCKER",IF(AND(G51="Passed",J51=""),"EVIDENCE MISSING",IF(AND(G51="Passed",K51&lt;&gt;"",L51&lt;&gt;""),"ACCEPTED","OPEN"))))</x:f>
      </x:c>
    </x:row>
    <x:row r="52" ht="42" customHeight="1">
      <x:c r="A52" s="81"/>
      <x:c r="B52" s="81"/>
      <x:c r="C52" s="81"/>
      <x:c r="D52" s="81"/>
      <x:c r="E52" s="81"/>
      <x:c r="F52" s="81"/>
      <x:c r="G52" s="81"/>
      <x:c r="H52" s="81"/>
      <x:c r="I52" s="144"/>
      <x:c r="J52" s="81"/>
      <x:c r="K52" s="81"/>
      <x:c r="L52" s="144"/>
      <x:c r="M52" s="155" t="str">
        <x:f>IF(A52="","",IF(AND(OR(E52="Yes",F52="Critical"),G52&lt;&gt;"Passed"),"RELEASE BLOCKER",IF(AND(G52="Passed",J52=""),"EVIDENCE MISSING",IF(AND(G52="Passed",K52&lt;&gt;"",L52&lt;&gt;""),"ACCEPTED","OPEN"))))</x:f>
      </x:c>
    </x:row>
    <x:row r="53" ht="42" customHeight="1">
      <x:c r="A53" s="81"/>
      <x:c r="B53" s="81"/>
      <x:c r="C53" s="81"/>
      <x:c r="D53" s="81"/>
      <x:c r="E53" s="81"/>
      <x:c r="F53" s="81"/>
      <x:c r="G53" s="81"/>
      <x:c r="H53" s="81"/>
      <x:c r="I53" s="144"/>
      <x:c r="J53" s="81"/>
      <x:c r="K53" s="81"/>
      <x:c r="L53" s="144"/>
      <x:c r="M53" s="155" t="str">
        <x:f>IF(A53="","",IF(AND(OR(E53="Yes",F53="Critical"),G53&lt;&gt;"Passed"),"RELEASE BLOCKER",IF(AND(G53="Passed",J53=""),"EVIDENCE MISSING",IF(AND(G53="Passed",K53&lt;&gt;"",L53&lt;&gt;""),"ACCEPTED","OPEN"))))</x:f>
      </x:c>
    </x:row>
    <x:row r="54" ht="42" customHeight="1">
      <x:c r="A54" s="81"/>
      <x:c r="B54" s="81"/>
      <x:c r="C54" s="81"/>
      <x:c r="D54" s="81"/>
      <x:c r="E54" s="81"/>
      <x:c r="F54" s="81"/>
      <x:c r="G54" s="81"/>
      <x:c r="H54" s="81"/>
      <x:c r="I54" s="144"/>
      <x:c r="J54" s="81"/>
      <x:c r="K54" s="81"/>
      <x:c r="L54" s="144"/>
      <x:c r="M54" s="155" t="str">
        <x:f>IF(A54="","",IF(AND(OR(E54="Yes",F54="Critical"),G54&lt;&gt;"Passed"),"RELEASE BLOCKER",IF(AND(G54="Passed",J54=""),"EVIDENCE MISSING",IF(AND(G54="Passed",K54&lt;&gt;"",L54&lt;&gt;""),"ACCEPTED","OPEN"))))</x:f>
      </x:c>
    </x:row>
    <x:row r="55" ht="42" customHeight="1">
      <x:c r="A55" s="81"/>
      <x:c r="B55" s="81"/>
      <x:c r="C55" s="81"/>
      <x:c r="D55" s="81"/>
      <x:c r="E55" s="81"/>
      <x:c r="F55" s="81"/>
      <x:c r="G55" s="81"/>
      <x:c r="H55" s="81"/>
      <x:c r="I55" s="144"/>
      <x:c r="J55" s="81"/>
      <x:c r="K55" s="81"/>
      <x:c r="L55" s="144"/>
      <x:c r="M55" s="155" t="str">
        <x:f>IF(A55="","",IF(AND(OR(E55="Yes",F55="Critical"),G55&lt;&gt;"Passed"),"RELEASE BLOCKER",IF(AND(G55="Passed",J55=""),"EVIDENCE MISSING",IF(AND(G55="Passed",K55&lt;&gt;"",L55&lt;&gt;""),"ACCEPTED","OPEN"))))</x:f>
      </x:c>
    </x:row>
    <x:row r="56" ht="42" customHeight="1">
      <x:c r="A56" s="81"/>
      <x:c r="B56" s="81"/>
      <x:c r="C56" s="81"/>
      <x:c r="D56" s="81"/>
      <x:c r="E56" s="81"/>
      <x:c r="F56" s="81"/>
      <x:c r="G56" s="81"/>
      <x:c r="H56" s="81"/>
      <x:c r="I56" s="144"/>
      <x:c r="J56" s="81"/>
      <x:c r="K56" s="81"/>
      <x:c r="L56" s="144"/>
      <x:c r="M56" s="155" t="str">
        <x:f>IF(A56="","",IF(AND(OR(E56="Yes",F56="Critical"),G56&lt;&gt;"Passed"),"RELEASE BLOCKER",IF(AND(G56="Passed",J56=""),"EVIDENCE MISSING",IF(AND(G56="Passed",K56&lt;&gt;"",L56&lt;&gt;""),"ACCEPTED","OPEN"))))</x:f>
      </x:c>
    </x:row>
    <x:row r="57" ht="42" customHeight="1">
      <x:c r="A57" s="81"/>
      <x:c r="B57" s="81"/>
      <x:c r="C57" s="81"/>
      <x:c r="D57" s="81"/>
      <x:c r="E57" s="81"/>
      <x:c r="F57" s="81"/>
      <x:c r="G57" s="81"/>
      <x:c r="H57" s="81"/>
      <x:c r="I57" s="144"/>
      <x:c r="J57" s="81"/>
      <x:c r="K57" s="81"/>
      <x:c r="L57" s="144"/>
      <x:c r="M57" s="155" t="str">
        <x:f>IF(A57="","",IF(AND(OR(E57="Yes",F57="Critical"),G57&lt;&gt;"Passed"),"RELEASE BLOCKER",IF(AND(G57="Passed",J57=""),"EVIDENCE MISSING",IF(AND(G57="Passed",K57&lt;&gt;"",L57&lt;&gt;""),"ACCEPTED","OPEN"))))</x:f>
      </x:c>
    </x:row>
    <x:row r="58" ht="42" customHeight="1">
      <x:c r="A58" s="81"/>
      <x:c r="B58" s="81"/>
      <x:c r="C58" s="81"/>
      <x:c r="D58" s="81"/>
      <x:c r="E58" s="81"/>
      <x:c r="F58" s="81"/>
      <x:c r="G58" s="81"/>
      <x:c r="H58" s="81"/>
      <x:c r="I58" s="144"/>
      <x:c r="J58" s="81"/>
      <x:c r="K58" s="81"/>
      <x:c r="L58" s="144"/>
      <x:c r="M58" s="155" t="str">
        <x:f>IF(A58="","",IF(AND(OR(E58="Yes",F58="Critical"),G58&lt;&gt;"Passed"),"RELEASE BLOCKER",IF(AND(G58="Passed",J58=""),"EVIDENCE MISSING",IF(AND(G58="Passed",K58&lt;&gt;"",L58&lt;&gt;""),"ACCEPTED","OPEN"))))</x:f>
      </x:c>
    </x:row>
    <x:row r="59" ht="42" customHeight="1">
      <x:c r="A59" s="81"/>
      <x:c r="B59" s="81"/>
      <x:c r="C59" s="81"/>
      <x:c r="D59" s="81"/>
      <x:c r="E59" s="81"/>
      <x:c r="F59" s="81"/>
      <x:c r="G59" s="81"/>
      <x:c r="H59" s="81"/>
      <x:c r="I59" s="144"/>
      <x:c r="J59" s="81"/>
      <x:c r="K59" s="81"/>
      <x:c r="L59" s="144"/>
      <x:c r="M59" s="155" t="str">
        <x:f>IF(A59="","",IF(AND(OR(E59="Yes",F59="Critical"),G59&lt;&gt;"Passed"),"RELEASE BLOCKER",IF(AND(G59="Passed",J59=""),"EVIDENCE MISSING",IF(AND(G59="Passed",K59&lt;&gt;"",L59&lt;&gt;""),"ACCEPTED","OPEN"))))</x:f>
      </x:c>
    </x:row>
    <x:row r="60" ht="42" customHeight="1">
      <x:c r="A60" s="81"/>
      <x:c r="B60" s="81"/>
      <x:c r="C60" s="81"/>
      <x:c r="D60" s="81"/>
      <x:c r="E60" s="81"/>
      <x:c r="F60" s="81"/>
      <x:c r="G60" s="81"/>
      <x:c r="H60" s="81"/>
      <x:c r="I60" s="144"/>
      <x:c r="J60" s="81"/>
      <x:c r="K60" s="81"/>
      <x:c r="L60" s="144"/>
      <x:c r="M60" s="155" t="str">
        <x:f>IF(A60="","",IF(AND(OR(E60="Yes",F60="Critical"),G60&lt;&gt;"Passed"),"RELEASE BLOCKER",IF(AND(G60="Passed",J60=""),"EVIDENCE MISSING",IF(AND(G60="Passed",K60&lt;&gt;"",L60&lt;&gt;""),"ACCEPTED","OPEN"))))</x:f>
      </x:c>
    </x:row>
    <x:row r="61" ht="42" customHeight="1">
      <x:c r="A61" s="81"/>
      <x:c r="B61" s="81"/>
      <x:c r="C61" s="81"/>
      <x:c r="D61" s="81"/>
      <x:c r="E61" s="81"/>
      <x:c r="F61" s="81"/>
      <x:c r="G61" s="81"/>
      <x:c r="H61" s="81"/>
      <x:c r="I61" s="144"/>
      <x:c r="J61" s="81"/>
      <x:c r="K61" s="81"/>
      <x:c r="L61" s="144"/>
      <x:c r="M61" s="155" t="str">
        <x:f>IF(A61="","",IF(AND(OR(E61="Yes",F61="Critical"),G61&lt;&gt;"Passed"),"RELEASE BLOCKER",IF(AND(G61="Passed",J61=""),"EVIDENCE MISSING",IF(AND(G61="Passed",K61&lt;&gt;"",L61&lt;&gt;""),"ACCEPTED","OPEN"))))</x:f>
      </x:c>
    </x:row>
    <x:row r="62" ht="42" customHeight="1">
      <x:c r="A62" s="81"/>
      <x:c r="B62" s="81"/>
      <x:c r="C62" s="81"/>
      <x:c r="D62" s="81"/>
      <x:c r="E62" s="81"/>
      <x:c r="F62" s="81"/>
      <x:c r="G62" s="81"/>
      <x:c r="H62" s="81"/>
      <x:c r="I62" s="144"/>
      <x:c r="J62" s="81"/>
      <x:c r="K62" s="81"/>
      <x:c r="L62" s="144"/>
      <x:c r="M62" s="155" t="str">
        <x:f>IF(A62="","",IF(AND(OR(E62="Yes",F62="Critical"),G62&lt;&gt;"Passed"),"RELEASE BLOCKER",IF(AND(G62="Passed",J62=""),"EVIDENCE MISSING",IF(AND(G62="Passed",K62&lt;&gt;"",L62&lt;&gt;""),"ACCEPTED","OPEN"))))</x:f>
      </x:c>
    </x:row>
    <x:row r="63" ht="42" customHeight="1">
      <x:c r="A63" s="81"/>
      <x:c r="B63" s="81"/>
      <x:c r="C63" s="81"/>
      <x:c r="D63" s="81"/>
      <x:c r="E63" s="81"/>
      <x:c r="F63" s="81"/>
      <x:c r="G63" s="81"/>
      <x:c r="H63" s="81"/>
      <x:c r="I63" s="144"/>
      <x:c r="J63" s="81"/>
      <x:c r="K63" s="81"/>
      <x:c r="L63" s="144"/>
      <x:c r="M63" s="155" t="str">
        <x:f>IF(A63="","",IF(AND(OR(E63="Yes",F63="Critical"),G63&lt;&gt;"Passed"),"RELEASE BLOCKER",IF(AND(G63="Passed",J63=""),"EVIDENCE MISSING",IF(AND(G63="Passed",K63&lt;&gt;"",L63&lt;&gt;""),"ACCEPTED","OPEN"))))</x:f>
      </x:c>
    </x:row>
    <x:row r="64" ht="42" customHeight="1">
      <x:c r="A64" s="81"/>
      <x:c r="B64" s="81"/>
      <x:c r="C64" s="81"/>
      <x:c r="D64" s="81"/>
      <x:c r="E64" s="81"/>
      <x:c r="F64" s="81"/>
      <x:c r="G64" s="81"/>
      <x:c r="H64" s="81"/>
      <x:c r="I64" s="144"/>
      <x:c r="J64" s="81"/>
      <x:c r="K64" s="81"/>
      <x:c r="L64" s="144"/>
      <x:c r="M64" s="155" t="str">
        <x:f>IF(A64="","",IF(AND(OR(E64="Yes",F64="Critical"),G64&lt;&gt;"Passed"),"RELEASE BLOCKER",IF(AND(G64="Passed",J64=""),"EVIDENCE MISSING",IF(AND(G64="Passed",K64&lt;&gt;"",L64&lt;&gt;""),"ACCEPTED","OPEN"))))</x:f>
      </x:c>
    </x:row>
    <x:row r="65" ht="42" customHeight="1">
      <x:c r="A65" s="81"/>
      <x:c r="B65" s="81"/>
      <x:c r="C65" s="81"/>
      <x:c r="D65" s="81"/>
      <x:c r="E65" s="81"/>
      <x:c r="F65" s="81"/>
      <x:c r="G65" s="81"/>
      <x:c r="H65" s="81"/>
      <x:c r="I65" s="144"/>
      <x:c r="J65" s="81"/>
      <x:c r="K65" s="81"/>
      <x:c r="L65" s="144"/>
      <x:c r="M65" s="155" t="str">
        <x:f>IF(A65="","",IF(AND(OR(E65="Yes",F65="Critical"),G65&lt;&gt;"Passed"),"RELEASE BLOCKER",IF(AND(G65="Passed",J65=""),"EVIDENCE MISSING",IF(AND(G65="Passed",K65&lt;&gt;"",L65&lt;&gt;""),"ACCEPTED","OPEN"))))</x:f>
      </x:c>
    </x:row>
    <x:row r="66" ht="42" customHeight="1">
      <x:c r="A66" s="81"/>
      <x:c r="B66" s="81"/>
      <x:c r="C66" s="81"/>
      <x:c r="D66" s="81"/>
      <x:c r="E66" s="81"/>
      <x:c r="F66" s="81"/>
      <x:c r="G66" s="81"/>
      <x:c r="H66" s="81"/>
      <x:c r="I66" s="144"/>
      <x:c r="J66" s="81"/>
      <x:c r="K66" s="81"/>
      <x:c r="L66" s="144"/>
      <x:c r="M66" s="155" t="str">
        <x:f>IF(A66="","",IF(AND(OR(E66="Yes",F66="Critical"),G66&lt;&gt;"Passed"),"RELEASE BLOCKER",IF(AND(G66="Passed",J66=""),"EVIDENCE MISSING",IF(AND(G66="Passed",K66&lt;&gt;"",L66&lt;&gt;""),"ACCEPTED","OPEN"))))</x:f>
      </x:c>
    </x:row>
    <x:row r="67" ht="42" customHeight="1">
      <x:c r="A67" s="81"/>
      <x:c r="B67" s="81"/>
      <x:c r="C67" s="81"/>
      <x:c r="D67" s="81"/>
      <x:c r="E67" s="81"/>
      <x:c r="F67" s="81"/>
      <x:c r="G67" s="81"/>
      <x:c r="H67" s="81"/>
      <x:c r="I67" s="144"/>
      <x:c r="J67" s="81"/>
      <x:c r="K67" s="81"/>
      <x:c r="L67" s="144"/>
      <x:c r="M67" s="155" t="str">
        <x:f>IF(A67="","",IF(AND(OR(E67="Yes",F67="Critical"),G67&lt;&gt;"Passed"),"RELEASE BLOCKER",IF(AND(G67="Passed",J67=""),"EVIDENCE MISSING",IF(AND(G67="Passed",K67&lt;&gt;"",L67&lt;&gt;""),"ACCEPTED","OPEN"))))</x:f>
      </x:c>
    </x:row>
    <x:row r="68" ht="42" customHeight="1">
      <x:c r="A68" s="81"/>
      <x:c r="B68" s="81"/>
      <x:c r="C68" s="81"/>
      <x:c r="D68" s="81"/>
      <x:c r="E68" s="81"/>
      <x:c r="F68" s="81"/>
      <x:c r="G68" s="81"/>
      <x:c r="H68" s="81"/>
      <x:c r="I68" s="144"/>
      <x:c r="J68" s="81"/>
      <x:c r="K68" s="81"/>
      <x:c r="L68" s="144"/>
      <x:c r="M68" s="155" t="str">
        <x:f>IF(A68="","",IF(AND(OR(E68="Yes",F68="Critical"),G68&lt;&gt;"Passed"),"RELEASE BLOCKER",IF(AND(G68="Passed",J68=""),"EVIDENCE MISSING",IF(AND(G68="Passed",K68&lt;&gt;"",L68&lt;&gt;""),"ACCEPTED","OPEN"))))</x:f>
      </x:c>
    </x:row>
    <x:row r="69" ht="42" customHeight="1">
      <x:c r="A69" s="81"/>
      <x:c r="B69" s="81"/>
      <x:c r="C69" s="81"/>
      <x:c r="D69" s="81"/>
      <x:c r="E69" s="81"/>
      <x:c r="F69" s="81"/>
      <x:c r="G69" s="81"/>
      <x:c r="H69" s="81"/>
      <x:c r="I69" s="144"/>
      <x:c r="J69" s="81"/>
      <x:c r="K69" s="81"/>
      <x:c r="L69" s="144"/>
      <x:c r="M69" s="155" t="str">
        <x:f>IF(A69="","",IF(AND(OR(E69="Yes",F69="Critical"),G69&lt;&gt;"Passed"),"RELEASE BLOCKER",IF(AND(G69="Passed",J69=""),"EVIDENCE MISSING",IF(AND(G69="Passed",K69&lt;&gt;"",L69&lt;&gt;""),"ACCEPTED","OPEN"))))</x:f>
      </x:c>
    </x:row>
    <x:row r="70" ht="42" customHeight="1">
      <x:c r="A70" s="81"/>
      <x:c r="B70" s="81"/>
      <x:c r="C70" s="81"/>
      <x:c r="D70" s="81"/>
      <x:c r="E70" s="81"/>
      <x:c r="F70" s="81"/>
      <x:c r="G70" s="81"/>
      <x:c r="H70" s="81"/>
      <x:c r="I70" s="144"/>
      <x:c r="J70" s="81"/>
      <x:c r="K70" s="81"/>
      <x:c r="L70" s="144"/>
      <x:c r="M70" s="155" t="str">
        <x:f>IF(A70="","",IF(AND(OR(E70="Yes",F70="Critical"),G70&lt;&gt;"Passed"),"RELEASE BLOCKER",IF(AND(G70="Passed",J70=""),"EVIDENCE MISSING",IF(AND(G70="Passed",K70&lt;&gt;"",L70&lt;&gt;""),"ACCEPTED","OPEN"))))</x:f>
      </x:c>
    </x:row>
    <x:row r="71" ht="42" customHeight="1">
      <x:c r="A71" s="81"/>
      <x:c r="B71" s="81"/>
      <x:c r="C71" s="81"/>
      <x:c r="D71" s="81"/>
      <x:c r="E71" s="81"/>
      <x:c r="F71" s="81"/>
      <x:c r="G71" s="81"/>
      <x:c r="H71" s="81"/>
      <x:c r="I71" s="144"/>
      <x:c r="J71" s="81"/>
      <x:c r="K71" s="81"/>
      <x:c r="L71" s="144"/>
      <x:c r="M71" s="155" t="str">
        <x:f>IF(A71="","",IF(AND(OR(E71="Yes",F71="Critical"),G71&lt;&gt;"Passed"),"RELEASE BLOCKER",IF(AND(G71="Passed",J71=""),"EVIDENCE MISSING",IF(AND(G71="Passed",K71&lt;&gt;"",L71&lt;&gt;""),"ACCEPTED","OPEN"))))</x:f>
      </x:c>
    </x:row>
    <x:row r="72" ht="42" customHeight="1">
      <x:c r="A72" s="81"/>
      <x:c r="B72" s="81"/>
      <x:c r="C72" s="81"/>
      <x:c r="D72" s="81"/>
      <x:c r="E72" s="81"/>
      <x:c r="F72" s="81"/>
      <x:c r="G72" s="81"/>
      <x:c r="H72" s="81"/>
      <x:c r="I72" s="144"/>
      <x:c r="J72" s="81"/>
      <x:c r="K72" s="81"/>
      <x:c r="L72" s="144"/>
      <x:c r="M72" s="155" t="str">
        <x:f>IF(A72="","",IF(AND(OR(E72="Yes",F72="Critical"),G72&lt;&gt;"Passed"),"RELEASE BLOCKER",IF(AND(G72="Passed",J72=""),"EVIDENCE MISSING",IF(AND(G72="Passed",K72&lt;&gt;"",L72&lt;&gt;""),"ACCEPTED","OPEN"))))</x:f>
      </x:c>
    </x:row>
    <x:row r="73" ht="42" customHeight="1">
      <x:c r="A73" s="81"/>
      <x:c r="B73" s="81"/>
      <x:c r="C73" s="81"/>
      <x:c r="D73" s="81"/>
      <x:c r="E73" s="81"/>
      <x:c r="F73" s="81"/>
      <x:c r="G73" s="81"/>
      <x:c r="H73" s="81"/>
      <x:c r="I73" s="144"/>
      <x:c r="J73" s="81"/>
      <x:c r="K73" s="81"/>
      <x:c r="L73" s="144"/>
      <x:c r="M73" s="155" t="str">
        <x:f>IF(A73="","",IF(AND(OR(E73="Yes",F73="Critical"),G73&lt;&gt;"Passed"),"RELEASE BLOCKER",IF(AND(G73="Passed",J73=""),"EVIDENCE MISSING",IF(AND(G73="Passed",K73&lt;&gt;"",L73&lt;&gt;""),"ACCEPTED","OPEN"))))</x:f>
      </x:c>
    </x:row>
    <x:row r="74" ht="42" customHeight="1">
      <x:c r="A74" s="81"/>
      <x:c r="B74" s="81"/>
      <x:c r="C74" s="81"/>
      <x:c r="D74" s="81"/>
      <x:c r="E74" s="81"/>
      <x:c r="F74" s="81"/>
      <x:c r="G74" s="81"/>
      <x:c r="H74" s="81"/>
      <x:c r="I74" s="144"/>
      <x:c r="J74" s="81"/>
      <x:c r="K74" s="81"/>
      <x:c r="L74" s="144"/>
      <x:c r="M74" s="155" t="str">
        <x:f>IF(A74="","",IF(AND(OR(E74="Yes",F74="Critical"),G74&lt;&gt;"Passed"),"RELEASE BLOCKER",IF(AND(G74="Passed",J74=""),"EVIDENCE MISSING",IF(AND(G74="Passed",K74&lt;&gt;"",L74&lt;&gt;""),"ACCEPTED","OPEN"))))</x:f>
      </x:c>
    </x:row>
    <x:row r="75" ht="42" customHeight="1">
      <x:c r="A75" s="81"/>
      <x:c r="B75" s="81"/>
      <x:c r="C75" s="81"/>
      <x:c r="D75" s="81"/>
      <x:c r="E75" s="81"/>
      <x:c r="F75" s="81"/>
      <x:c r="G75" s="81"/>
      <x:c r="H75" s="81"/>
      <x:c r="I75" s="144"/>
      <x:c r="J75" s="81"/>
      <x:c r="K75" s="81"/>
      <x:c r="L75" s="144"/>
      <x:c r="M75" s="155" t="str">
        <x:f>IF(A75="","",IF(AND(OR(E75="Yes",F75="Critical"),G75&lt;&gt;"Passed"),"RELEASE BLOCKER",IF(AND(G75="Passed",J75=""),"EVIDENCE MISSING",IF(AND(G75="Passed",K75&lt;&gt;"",L75&lt;&gt;""),"ACCEPTED","OPEN"))))</x:f>
      </x:c>
    </x:row>
    <x:row r="76" ht="42" customHeight="1">
      <x:c r="A76" s="81"/>
      <x:c r="B76" s="81"/>
      <x:c r="C76" s="81"/>
      <x:c r="D76" s="81"/>
      <x:c r="E76" s="81"/>
      <x:c r="F76" s="81"/>
      <x:c r="G76" s="81"/>
      <x:c r="H76" s="81"/>
      <x:c r="I76" s="144"/>
      <x:c r="J76" s="81"/>
      <x:c r="K76" s="81"/>
      <x:c r="L76" s="144"/>
      <x:c r="M76" s="155" t="str">
        <x:f>IF(A76="","",IF(AND(OR(E76="Yes",F76="Critical"),G76&lt;&gt;"Passed"),"RELEASE BLOCKER",IF(AND(G76="Passed",J76=""),"EVIDENCE MISSING",IF(AND(G76="Passed",K76&lt;&gt;"",L76&lt;&gt;""),"ACCEPTED","OPEN"))))</x:f>
      </x:c>
    </x:row>
    <x:row r="77" ht="42" customHeight="1">
      <x:c r="A77" s="81"/>
      <x:c r="B77" s="81"/>
      <x:c r="C77" s="81"/>
      <x:c r="D77" s="81"/>
      <x:c r="E77" s="81"/>
      <x:c r="F77" s="81"/>
      <x:c r="G77" s="81"/>
      <x:c r="H77" s="81"/>
      <x:c r="I77" s="144"/>
      <x:c r="J77" s="81"/>
      <x:c r="K77" s="81"/>
      <x:c r="L77" s="144"/>
      <x:c r="M77" s="155" t="str">
        <x:f>IF(A77="","",IF(AND(OR(E77="Yes",F77="Critical"),G77&lt;&gt;"Passed"),"RELEASE BLOCKER",IF(AND(G77="Passed",J77=""),"EVIDENCE MISSING",IF(AND(G77="Passed",K77&lt;&gt;"",L77&lt;&gt;""),"ACCEPTED","OPEN"))))</x:f>
      </x:c>
    </x:row>
    <x:row r="78" ht="42" customHeight="1">
      <x:c r="A78" s="81"/>
      <x:c r="B78" s="81"/>
      <x:c r="C78" s="81"/>
      <x:c r="D78" s="81"/>
      <x:c r="E78" s="81"/>
      <x:c r="F78" s="81"/>
      <x:c r="G78" s="81"/>
      <x:c r="H78" s="81"/>
      <x:c r="I78" s="144"/>
      <x:c r="J78" s="81"/>
      <x:c r="K78" s="81"/>
      <x:c r="L78" s="144"/>
      <x:c r="M78" s="155" t="str">
        <x:f>IF(A78="","",IF(AND(OR(E78="Yes",F78="Critical"),G78&lt;&gt;"Passed"),"RELEASE BLOCKER",IF(AND(G78="Passed",J78=""),"EVIDENCE MISSING",IF(AND(G78="Passed",K78&lt;&gt;"",L78&lt;&gt;""),"ACCEPTED","OPEN"))))</x:f>
      </x:c>
    </x:row>
    <x:row r="79" ht="42" customHeight="1">
      <x:c r="A79" s="81"/>
      <x:c r="B79" s="81"/>
      <x:c r="C79" s="81"/>
      <x:c r="D79" s="81"/>
      <x:c r="E79" s="81"/>
      <x:c r="F79" s="81"/>
      <x:c r="G79" s="81"/>
      <x:c r="H79" s="81"/>
      <x:c r="I79" s="144"/>
      <x:c r="J79" s="81"/>
      <x:c r="K79" s="81"/>
      <x:c r="L79" s="144"/>
      <x:c r="M79" s="155" t="str">
        <x:f>IF(A79="","",IF(AND(OR(E79="Yes",F79="Critical"),G79&lt;&gt;"Passed"),"RELEASE BLOCKER",IF(AND(G79="Passed",J79=""),"EVIDENCE MISSING",IF(AND(G79="Passed",K79&lt;&gt;"",L79&lt;&gt;""),"ACCEPTED","OPEN"))))</x:f>
      </x:c>
    </x:row>
    <x:row r="80" ht="42" customHeight="1">
      <x:c r="A80" s="81"/>
      <x:c r="B80" s="81"/>
      <x:c r="C80" s="81"/>
      <x:c r="D80" s="81"/>
      <x:c r="E80" s="81"/>
      <x:c r="F80" s="81"/>
      <x:c r="G80" s="81"/>
      <x:c r="H80" s="81"/>
      <x:c r="I80" s="144"/>
      <x:c r="J80" s="81"/>
      <x:c r="K80" s="81"/>
      <x:c r="L80" s="144"/>
      <x:c r="M80" s="155" t="str">
        <x:f>IF(A80="","",IF(AND(OR(E80="Yes",F80="Critical"),G80&lt;&gt;"Passed"),"RELEASE BLOCKER",IF(AND(G80="Passed",J80=""),"EVIDENCE MISSING",IF(AND(G80="Passed",K80&lt;&gt;"",L80&lt;&gt;""),"ACCEPTED","OPEN"))))</x:f>
      </x:c>
    </x:row>
    <x:row r="81" ht="42" customHeight="1">
      <x:c r="A81" s="81"/>
      <x:c r="B81" s="81"/>
      <x:c r="C81" s="81"/>
      <x:c r="D81" s="81"/>
      <x:c r="E81" s="81"/>
      <x:c r="F81" s="81"/>
      <x:c r="G81" s="81"/>
      <x:c r="H81" s="81"/>
      <x:c r="I81" s="144"/>
      <x:c r="J81" s="81"/>
      <x:c r="K81" s="81"/>
      <x:c r="L81" s="144"/>
      <x:c r="M81" s="155" t="str">
        <x:f>IF(A81="","",IF(AND(OR(E81="Yes",F81="Critical"),G81&lt;&gt;"Passed"),"RELEASE BLOCKER",IF(AND(G81="Passed",J81=""),"EVIDENCE MISSING",IF(AND(G81="Passed",K81&lt;&gt;"",L81&lt;&gt;""),"ACCEPTED","OPEN"))))</x:f>
      </x:c>
    </x:row>
    <x:row r="82" ht="42" customHeight="1">
      <x:c r="A82" s="81"/>
      <x:c r="B82" s="81"/>
      <x:c r="C82" s="81"/>
      <x:c r="D82" s="81"/>
      <x:c r="E82" s="81"/>
      <x:c r="F82" s="81"/>
      <x:c r="G82" s="81"/>
      <x:c r="H82" s="81"/>
      <x:c r="I82" s="144"/>
      <x:c r="J82" s="81"/>
      <x:c r="K82" s="81"/>
      <x:c r="L82" s="144"/>
      <x:c r="M82" s="155" t="str">
        <x:f>IF(A82="","",IF(AND(OR(E82="Yes",F82="Critical"),G82&lt;&gt;"Passed"),"RELEASE BLOCKER",IF(AND(G82="Passed",J82=""),"EVIDENCE MISSING",IF(AND(G82="Passed",K82&lt;&gt;"",L82&lt;&gt;""),"ACCEPTED","OPEN"))))</x:f>
      </x:c>
    </x:row>
    <x:row r="83" ht="42" customHeight="1">
      <x:c r="A83" s="81"/>
      <x:c r="B83" s="81"/>
      <x:c r="C83" s="81"/>
      <x:c r="D83" s="81"/>
      <x:c r="E83" s="81"/>
      <x:c r="F83" s="81"/>
      <x:c r="G83" s="81"/>
      <x:c r="H83" s="81"/>
      <x:c r="I83" s="144"/>
      <x:c r="J83" s="81"/>
      <x:c r="K83" s="81"/>
      <x:c r="L83" s="144"/>
      <x:c r="M83" s="155" t="str">
        <x:f>IF(A83="","",IF(AND(OR(E83="Yes",F83="Critical"),G83&lt;&gt;"Passed"),"RELEASE BLOCKER",IF(AND(G83="Passed",J83=""),"EVIDENCE MISSING",IF(AND(G83="Passed",K83&lt;&gt;"",L83&lt;&gt;""),"ACCEPTED","OPEN"))))</x:f>
      </x:c>
    </x:row>
    <x:row r="84" ht="42" customHeight="1">
      <x:c r="A84" s="81"/>
      <x:c r="B84" s="81"/>
      <x:c r="C84" s="81"/>
      <x:c r="D84" s="81"/>
      <x:c r="E84" s="81"/>
      <x:c r="F84" s="81"/>
      <x:c r="G84" s="81"/>
      <x:c r="H84" s="81"/>
      <x:c r="I84" s="144"/>
      <x:c r="J84" s="81"/>
      <x:c r="K84" s="81"/>
      <x:c r="L84" s="144"/>
      <x:c r="M84" s="155" t="str">
        <x:f>IF(A84="","",IF(AND(OR(E84="Yes",F84="Critical"),G84&lt;&gt;"Passed"),"RELEASE BLOCKER",IF(AND(G84="Passed",J84=""),"EVIDENCE MISSING",IF(AND(G84="Passed",K84&lt;&gt;"",L84&lt;&gt;""),"ACCEPTED","OPEN"))))</x:f>
      </x:c>
    </x:row>
    <x:row r="85" ht="42" customHeight="1">
      <x:c r="A85" s="81"/>
      <x:c r="B85" s="81"/>
      <x:c r="C85" s="81"/>
      <x:c r="D85" s="81"/>
      <x:c r="E85" s="81"/>
      <x:c r="F85" s="81"/>
      <x:c r="G85" s="81"/>
      <x:c r="H85" s="81"/>
      <x:c r="I85" s="144"/>
      <x:c r="J85" s="81"/>
      <x:c r="K85" s="81"/>
      <x:c r="L85" s="144"/>
      <x:c r="M85" s="155" t="str">
        <x:f>IF(A85="","",IF(AND(OR(E85="Yes",F85="Critical"),G85&lt;&gt;"Passed"),"RELEASE BLOCKER",IF(AND(G85="Passed",J85=""),"EVIDENCE MISSING",IF(AND(G85="Passed",K85&lt;&gt;"",L85&lt;&gt;""),"ACCEPTED","OPEN"))))</x:f>
      </x:c>
    </x:row>
    <x:row r="86" ht="42" customHeight="1">
      <x:c r="A86" s="81"/>
      <x:c r="B86" s="81"/>
      <x:c r="C86" s="81"/>
      <x:c r="D86" s="81"/>
      <x:c r="E86" s="81"/>
      <x:c r="F86" s="81"/>
      <x:c r="G86" s="81"/>
      <x:c r="H86" s="81"/>
      <x:c r="I86" s="144"/>
      <x:c r="J86" s="81"/>
      <x:c r="K86" s="81"/>
      <x:c r="L86" s="144"/>
      <x:c r="M86" s="155" t="str">
        <x:f>IF(A86="","",IF(AND(OR(E86="Yes",F86="Critical"),G86&lt;&gt;"Passed"),"RELEASE BLOCKER",IF(AND(G86="Passed",J86=""),"EVIDENCE MISSING",IF(AND(G86="Passed",K86&lt;&gt;"",L86&lt;&gt;""),"ACCEPTED","OPEN"))))</x:f>
      </x:c>
    </x:row>
    <x:row r="87" ht="42" customHeight="1">
      <x:c r="A87" s="81"/>
      <x:c r="B87" s="81"/>
      <x:c r="C87" s="81"/>
      <x:c r="D87" s="81"/>
      <x:c r="E87" s="81"/>
      <x:c r="F87" s="81"/>
      <x:c r="G87" s="81"/>
      <x:c r="H87" s="81"/>
      <x:c r="I87" s="144"/>
      <x:c r="J87" s="81"/>
      <x:c r="K87" s="81"/>
      <x:c r="L87" s="144"/>
      <x:c r="M87" s="155" t="str">
        <x:f>IF(A87="","",IF(AND(OR(E87="Yes",F87="Critical"),G87&lt;&gt;"Passed"),"RELEASE BLOCKER",IF(AND(G87="Passed",J87=""),"EVIDENCE MISSING",IF(AND(G87="Passed",K87&lt;&gt;"",L87&lt;&gt;""),"ACCEPTED","OPEN"))))</x:f>
      </x:c>
    </x:row>
    <x:row r="88" ht="42" customHeight="1">
      <x:c r="A88" s="81"/>
      <x:c r="B88" s="81"/>
      <x:c r="C88" s="81"/>
      <x:c r="D88" s="81"/>
      <x:c r="E88" s="81"/>
      <x:c r="F88" s="81"/>
      <x:c r="G88" s="81"/>
      <x:c r="H88" s="81"/>
      <x:c r="I88" s="144"/>
      <x:c r="J88" s="81"/>
      <x:c r="K88" s="81"/>
      <x:c r="L88" s="144"/>
      <x:c r="M88" s="155" t="str">
        <x:f>IF(A88="","",IF(AND(OR(E88="Yes",F88="Critical"),G88&lt;&gt;"Passed"),"RELEASE BLOCKER",IF(AND(G88="Passed",J88=""),"EVIDENCE MISSING",IF(AND(G88="Passed",K88&lt;&gt;"",L88&lt;&gt;""),"ACCEPTED","OPEN"))))</x:f>
      </x:c>
    </x:row>
    <x:row r="89" ht="42" customHeight="1">
      <x:c r="A89" s="81"/>
      <x:c r="B89" s="81"/>
      <x:c r="C89" s="81"/>
      <x:c r="D89" s="81"/>
      <x:c r="E89" s="81"/>
      <x:c r="F89" s="81"/>
      <x:c r="G89" s="81"/>
      <x:c r="H89" s="81"/>
      <x:c r="I89" s="144"/>
      <x:c r="J89" s="81"/>
      <x:c r="K89" s="81"/>
      <x:c r="L89" s="144"/>
      <x:c r="M89" s="155" t="str">
        <x:f>IF(A89="","",IF(AND(OR(E89="Yes",F89="Critical"),G89&lt;&gt;"Passed"),"RELEASE BLOCKER",IF(AND(G89="Passed",J89=""),"EVIDENCE MISSING",IF(AND(G89="Passed",K89&lt;&gt;"",L89&lt;&gt;""),"ACCEPTED","OPEN"))))</x:f>
      </x:c>
    </x:row>
    <x:row r="90" ht="42" customHeight="1">
      <x:c r="A90" s="81"/>
      <x:c r="B90" s="81"/>
      <x:c r="C90" s="81"/>
      <x:c r="D90" s="81"/>
      <x:c r="E90" s="81"/>
      <x:c r="F90" s="81"/>
      <x:c r="G90" s="81"/>
      <x:c r="H90" s="81"/>
      <x:c r="I90" s="144"/>
      <x:c r="J90" s="81"/>
      <x:c r="K90" s="81"/>
      <x:c r="L90" s="144"/>
      <x:c r="M90" s="155" t="str">
        <x:f>IF(A90="","",IF(AND(OR(E90="Yes",F90="Critical"),G90&lt;&gt;"Passed"),"RELEASE BLOCKER",IF(AND(G90="Passed",J90=""),"EVIDENCE MISSING",IF(AND(G90="Passed",K90&lt;&gt;"",L90&lt;&gt;""),"ACCEPTED","OPEN"))))</x:f>
      </x:c>
    </x:row>
    <x:row r="91" ht="42" customHeight="1">
      <x:c r="A91" s="81"/>
      <x:c r="B91" s="81"/>
      <x:c r="C91" s="81"/>
      <x:c r="D91" s="81"/>
      <x:c r="E91" s="81"/>
      <x:c r="F91" s="81"/>
      <x:c r="G91" s="81"/>
      <x:c r="H91" s="81"/>
      <x:c r="I91" s="144"/>
      <x:c r="J91" s="81"/>
      <x:c r="K91" s="81"/>
      <x:c r="L91" s="144"/>
      <x:c r="M91" s="155" t="str">
        <x:f>IF(A91="","",IF(AND(OR(E91="Yes",F91="Critical"),G91&lt;&gt;"Passed"),"RELEASE BLOCKER",IF(AND(G91="Passed",J91=""),"EVIDENCE MISSING",IF(AND(G91="Passed",K91&lt;&gt;"",L91&lt;&gt;""),"ACCEPTED","OPEN"))))</x:f>
      </x:c>
    </x:row>
    <x:row r="92" ht="42" customHeight="1">
      <x:c r="A92" s="81"/>
      <x:c r="B92" s="81"/>
      <x:c r="C92" s="81"/>
      <x:c r="D92" s="81"/>
      <x:c r="E92" s="81"/>
      <x:c r="F92" s="81"/>
      <x:c r="G92" s="81"/>
      <x:c r="H92" s="81"/>
      <x:c r="I92" s="144"/>
      <x:c r="J92" s="81"/>
      <x:c r="K92" s="81"/>
      <x:c r="L92" s="144"/>
      <x:c r="M92" s="155" t="str">
        <x:f>IF(A92="","",IF(AND(OR(E92="Yes",F92="Critical"),G92&lt;&gt;"Passed"),"RELEASE BLOCKER",IF(AND(G92="Passed",J92=""),"EVIDENCE MISSING",IF(AND(G92="Passed",K92&lt;&gt;"",L92&lt;&gt;""),"ACCEPTED","OPEN"))))</x:f>
      </x:c>
    </x:row>
    <x:row r="93" ht="42" customHeight="1">
      <x:c r="A93" s="81"/>
      <x:c r="B93" s="81"/>
      <x:c r="C93" s="81"/>
      <x:c r="D93" s="81"/>
      <x:c r="E93" s="81"/>
      <x:c r="F93" s="81"/>
      <x:c r="G93" s="81"/>
      <x:c r="H93" s="81"/>
      <x:c r="I93" s="144"/>
      <x:c r="J93" s="81"/>
      <x:c r="K93" s="81"/>
      <x:c r="L93" s="144"/>
      <x:c r="M93" s="155" t="str">
        <x:f>IF(A93="","",IF(AND(OR(E93="Yes",F93="Critical"),G93&lt;&gt;"Passed"),"RELEASE BLOCKER",IF(AND(G93="Passed",J93=""),"EVIDENCE MISSING",IF(AND(G93="Passed",K93&lt;&gt;"",L93&lt;&gt;""),"ACCEPTED","OPEN"))))</x:f>
      </x:c>
    </x:row>
    <x:row r="94" ht="42" customHeight="1">
      <x:c r="A94" s="81"/>
      <x:c r="B94" s="81"/>
      <x:c r="C94" s="81"/>
      <x:c r="D94" s="81"/>
      <x:c r="E94" s="81"/>
      <x:c r="F94" s="81"/>
      <x:c r="G94" s="81"/>
      <x:c r="H94" s="81"/>
      <x:c r="I94" s="144"/>
      <x:c r="J94" s="81"/>
      <x:c r="K94" s="81"/>
      <x:c r="L94" s="144"/>
      <x:c r="M94" s="155" t="str">
        <x:f>IF(A94="","",IF(AND(OR(E94="Yes",F94="Critical"),G94&lt;&gt;"Passed"),"RELEASE BLOCKER",IF(AND(G94="Passed",J94=""),"EVIDENCE MISSING",IF(AND(G94="Passed",K94&lt;&gt;"",L94&lt;&gt;""),"ACCEPTED","OPEN"))))</x:f>
      </x:c>
    </x:row>
    <x:row r="95" ht="42" customHeight="1">
      <x:c r="A95" s="81"/>
      <x:c r="B95" s="81"/>
      <x:c r="C95" s="81"/>
      <x:c r="D95" s="81"/>
      <x:c r="E95" s="81"/>
      <x:c r="F95" s="81"/>
      <x:c r="G95" s="81"/>
      <x:c r="H95" s="81"/>
      <x:c r="I95" s="144"/>
      <x:c r="J95" s="81"/>
      <x:c r="K95" s="81"/>
      <x:c r="L95" s="144"/>
      <x:c r="M95" s="155" t="str">
        <x:f>IF(A95="","",IF(AND(OR(E95="Yes",F95="Critical"),G95&lt;&gt;"Passed"),"RELEASE BLOCKER",IF(AND(G95="Passed",J95=""),"EVIDENCE MISSING",IF(AND(G95="Passed",K95&lt;&gt;"",L95&lt;&gt;""),"ACCEPTED","OPEN"))))</x:f>
      </x:c>
    </x:row>
    <x:row r="96" ht="42" customHeight="1">
      <x:c r="A96" s="81"/>
      <x:c r="B96" s="81"/>
      <x:c r="C96" s="81"/>
      <x:c r="D96" s="81"/>
      <x:c r="E96" s="81"/>
      <x:c r="F96" s="81"/>
      <x:c r="G96" s="81"/>
      <x:c r="H96" s="81"/>
      <x:c r="I96" s="144"/>
      <x:c r="J96" s="81"/>
      <x:c r="K96" s="81"/>
      <x:c r="L96" s="144"/>
      <x:c r="M96" s="155" t="str">
        <x:f>IF(A96="","",IF(AND(OR(E96="Yes",F96="Critical"),G96&lt;&gt;"Passed"),"RELEASE BLOCKER",IF(AND(G96="Passed",J96=""),"EVIDENCE MISSING",IF(AND(G96="Passed",K96&lt;&gt;"",L96&lt;&gt;""),"ACCEPTED","OPEN"))))</x:f>
      </x:c>
    </x:row>
    <x:row r="97" ht="42" customHeight="1">
      <x:c r="A97" s="81"/>
      <x:c r="B97" s="81"/>
      <x:c r="C97" s="81"/>
      <x:c r="D97" s="81"/>
      <x:c r="E97" s="81"/>
      <x:c r="F97" s="81"/>
      <x:c r="G97" s="81"/>
      <x:c r="H97" s="81"/>
      <x:c r="I97" s="144"/>
      <x:c r="J97" s="81"/>
      <x:c r="K97" s="81"/>
      <x:c r="L97" s="144"/>
      <x:c r="M97" s="155" t="str">
        <x:f>IF(A97="","",IF(AND(OR(E97="Yes",F97="Critical"),G97&lt;&gt;"Passed"),"RELEASE BLOCKER",IF(AND(G97="Passed",J97=""),"EVIDENCE MISSING",IF(AND(G97="Passed",K97&lt;&gt;"",L97&lt;&gt;""),"ACCEPTED","OPEN"))))</x:f>
      </x:c>
    </x:row>
    <x:row r="98" ht="42" customHeight="1">
      <x:c r="A98" s="81"/>
      <x:c r="B98" s="81"/>
      <x:c r="C98" s="81"/>
      <x:c r="D98" s="81"/>
      <x:c r="E98" s="81"/>
      <x:c r="F98" s="81"/>
      <x:c r="G98" s="81"/>
      <x:c r="H98" s="81"/>
      <x:c r="I98" s="144"/>
      <x:c r="J98" s="81"/>
      <x:c r="K98" s="81"/>
      <x:c r="L98" s="144"/>
      <x:c r="M98" s="155" t="str">
        <x:f>IF(A98="","",IF(AND(OR(E98="Yes",F98="Critical"),G98&lt;&gt;"Passed"),"RELEASE BLOCKER",IF(AND(G98="Passed",J98=""),"EVIDENCE MISSING",IF(AND(G98="Passed",K98&lt;&gt;"",L98&lt;&gt;""),"ACCEPTED","OPEN"))))</x:f>
      </x:c>
    </x:row>
    <x:row r="99" ht="42" customHeight="1">
      <x:c r="A99" s="81"/>
      <x:c r="B99" s="81"/>
      <x:c r="C99" s="81"/>
      <x:c r="D99" s="81"/>
      <x:c r="E99" s="81"/>
      <x:c r="F99" s="81"/>
      <x:c r="G99" s="81"/>
      <x:c r="H99" s="81"/>
      <x:c r="I99" s="144"/>
      <x:c r="J99" s="81"/>
      <x:c r="K99" s="81"/>
      <x:c r="L99" s="144"/>
      <x:c r="M99" s="155" t="str">
        <x:f>IF(A99="","",IF(AND(OR(E99="Yes",F99="Critical"),G99&lt;&gt;"Passed"),"RELEASE BLOCKER",IF(AND(G99="Passed",J99=""),"EVIDENCE MISSING",IF(AND(G99="Passed",K99&lt;&gt;"",L99&lt;&gt;""),"ACCEPTED","OPEN"))))</x:f>
      </x:c>
    </x:row>
    <x:row r="100" ht="42" customHeight="1">
      <x:c r="A100" s="81"/>
      <x:c r="B100" s="81"/>
      <x:c r="C100" s="81"/>
      <x:c r="D100" s="81"/>
      <x:c r="E100" s="81"/>
      <x:c r="F100" s="81"/>
      <x:c r="G100" s="81"/>
      <x:c r="H100" s="81"/>
      <x:c r="I100" s="144"/>
      <x:c r="J100" s="81"/>
      <x:c r="K100" s="81"/>
      <x:c r="L100" s="144"/>
      <x:c r="M100" s="155" t="str">
        <x:f>IF(A100="","",IF(AND(OR(E100="Yes",F100="Critical"),G100&lt;&gt;"Passed"),"RELEASE BLOCKER",IF(AND(G100="Passed",J100=""),"EVIDENCE MISSING",IF(AND(G100="Passed",K100&lt;&gt;"",L100&lt;&gt;""),"ACCEPTED","OPEN"))))</x:f>
      </x:c>
    </x:row>
    <x:row r="101" ht="42" customHeight="1">
      <x:c r="A101" s="81"/>
      <x:c r="B101" s="81"/>
      <x:c r="C101" s="81"/>
      <x:c r="D101" s="81"/>
      <x:c r="E101" s="81"/>
      <x:c r="F101" s="81"/>
      <x:c r="G101" s="81"/>
      <x:c r="H101" s="81"/>
      <x:c r="I101" s="144"/>
      <x:c r="J101" s="81"/>
      <x:c r="K101" s="81"/>
      <x:c r="L101" s="144"/>
      <x:c r="M101" s="155" t="str">
        <x:f>IF(A101="","",IF(AND(OR(E101="Yes",F101="Critical"),G101&lt;&gt;"Passed"),"RELEASE BLOCKER",IF(AND(G101="Passed",J101=""),"EVIDENCE MISSING",IF(AND(G101="Passed",K101&lt;&gt;"",L101&lt;&gt;""),"ACCEPTED","OPEN"))))</x:f>
      </x:c>
    </x:row>
    <x:row r="102" ht="42" customHeight="1">
      <x:c r="A102" s="81"/>
      <x:c r="B102" s="81"/>
      <x:c r="C102" s="81"/>
      <x:c r="D102" s="81"/>
      <x:c r="E102" s="81"/>
      <x:c r="F102" s="81"/>
      <x:c r="G102" s="81"/>
      <x:c r="H102" s="81"/>
      <x:c r="I102" s="144"/>
      <x:c r="J102" s="81"/>
      <x:c r="K102" s="81"/>
      <x:c r="L102" s="144"/>
      <x:c r="M102" s="155" t="str">
        <x:f>IF(A102="","",IF(AND(OR(E102="Yes",F102="Critical"),G102&lt;&gt;"Passed"),"RELEASE BLOCKER",IF(AND(G102="Passed",J102=""),"EVIDENCE MISSING",IF(AND(G102="Passed",K102&lt;&gt;"",L102&lt;&gt;""),"ACCEPTED","OPEN"))))</x:f>
      </x:c>
    </x:row>
    <x:row r="103" ht="42" customHeight="1">
      <x:c r="A103" s="81"/>
      <x:c r="B103" s="81"/>
      <x:c r="C103" s="81"/>
      <x:c r="D103" s="81"/>
      <x:c r="E103" s="81"/>
      <x:c r="F103" s="81"/>
      <x:c r="G103" s="81"/>
      <x:c r="H103" s="81"/>
      <x:c r="I103" s="144"/>
      <x:c r="J103" s="81"/>
      <x:c r="K103" s="81"/>
      <x:c r="L103" s="144"/>
      <x:c r="M103" s="155" t="str">
        <x:f>IF(A103="","",IF(AND(OR(E103="Yes",F103="Critical"),G103&lt;&gt;"Passed"),"RELEASE BLOCKER",IF(AND(G103="Passed",J103=""),"EVIDENCE MISSING",IF(AND(G103="Passed",K103&lt;&gt;"",L103&lt;&gt;""),"ACCEPTED","OPEN"))))</x:f>
      </x:c>
    </x:row>
    <x:row r="104" ht="42" customHeight="1">
      <x:c r="A104" s="81"/>
      <x:c r="B104" s="81"/>
      <x:c r="C104" s="81"/>
      <x:c r="D104" s="81"/>
      <x:c r="E104" s="81"/>
      <x:c r="F104" s="81"/>
      <x:c r="G104" s="81"/>
      <x:c r="H104" s="81"/>
      <x:c r="I104" s="144"/>
      <x:c r="J104" s="81"/>
      <x:c r="K104" s="81"/>
      <x:c r="L104" s="144"/>
      <x:c r="M104" s="155" t="str">
        <x:f>IF(A104="","",IF(AND(OR(E104="Yes",F104="Critical"),G104&lt;&gt;"Passed"),"RELEASE BLOCKER",IF(AND(G104="Passed",J104=""),"EVIDENCE MISSING",IF(AND(G104="Passed",K104&lt;&gt;"",L104&lt;&gt;""),"ACCEPTED","OPEN"))))</x:f>
      </x:c>
    </x:row>
    <x:row r="105" ht="42" customHeight="1">
      <x:c r="A105" s="81"/>
      <x:c r="B105" s="81"/>
      <x:c r="C105" s="81"/>
      <x:c r="D105" s="81"/>
      <x:c r="E105" s="81"/>
      <x:c r="F105" s="81"/>
      <x:c r="G105" s="81"/>
      <x:c r="H105" s="81"/>
      <x:c r="I105" s="144"/>
      <x:c r="J105" s="81"/>
      <x:c r="K105" s="81"/>
      <x:c r="L105" s="144"/>
      <x:c r="M105" s="155" t="str">
        <x:f>IF(A105="","",IF(AND(OR(E105="Yes",F105="Critical"),G105&lt;&gt;"Passed"),"RELEASE BLOCKER",IF(AND(G105="Passed",J105=""),"EVIDENCE MISSING",IF(AND(G105="Passed",K105&lt;&gt;"",L105&lt;&gt;""),"ACCEPTED","OPEN"))))</x:f>
      </x:c>
    </x:row>
    <x:row r="106" ht="42" customHeight="1">
      <x:c r="A106" s="81"/>
      <x:c r="B106" s="81"/>
      <x:c r="C106" s="81"/>
      <x:c r="D106" s="81"/>
      <x:c r="E106" s="81"/>
      <x:c r="F106" s="81"/>
      <x:c r="G106" s="81"/>
      <x:c r="H106" s="81"/>
      <x:c r="I106" s="144"/>
      <x:c r="J106" s="81"/>
      <x:c r="K106" s="81"/>
      <x:c r="L106" s="144"/>
      <x:c r="M106" s="155" t="str">
        <x:f>IF(A106="","",IF(AND(OR(E106="Yes",F106="Critical"),G106&lt;&gt;"Passed"),"RELEASE BLOCKER",IF(AND(G106="Passed",J106=""),"EVIDENCE MISSING",IF(AND(G106="Passed",K106&lt;&gt;"",L106&lt;&gt;""),"ACCEPTED","OPEN"))))</x:f>
      </x:c>
    </x:row>
    <x:row r="107" ht="42" customHeight="1">
      <x:c r="A107" s="81"/>
      <x:c r="B107" s="81"/>
      <x:c r="C107" s="81"/>
      <x:c r="D107" s="81"/>
      <x:c r="E107" s="81"/>
      <x:c r="F107" s="81"/>
      <x:c r="G107" s="81"/>
      <x:c r="H107" s="81"/>
      <x:c r="I107" s="144"/>
      <x:c r="J107" s="81"/>
      <x:c r="K107" s="81"/>
      <x:c r="L107" s="144"/>
      <x:c r="M107" s="155" t="str">
        <x:f>IF(A107="","",IF(AND(OR(E107="Yes",F107="Critical"),G107&lt;&gt;"Passed"),"RELEASE BLOCKER",IF(AND(G107="Passed",J107=""),"EVIDENCE MISSING",IF(AND(G107="Passed",K107&lt;&gt;"",L107&lt;&gt;""),"ACCEPTED","OPEN"))))</x:f>
      </x:c>
    </x:row>
    <x:row r="108" ht="42" customHeight="1">
      <x:c r="A108" s="81"/>
      <x:c r="B108" s="81"/>
      <x:c r="C108" s="81"/>
      <x:c r="D108" s="81"/>
      <x:c r="E108" s="81"/>
      <x:c r="F108" s="81"/>
      <x:c r="G108" s="81"/>
      <x:c r="H108" s="81"/>
      <x:c r="I108" s="144"/>
      <x:c r="J108" s="81"/>
      <x:c r="K108" s="81"/>
      <x:c r="L108" s="144"/>
      <x:c r="M108" s="155" t="str">
        <x:f>IF(A108="","",IF(AND(OR(E108="Yes",F108="Critical"),G108&lt;&gt;"Passed"),"RELEASE BLOCKER",IF(AND(G108="Passed",J108=""),"EVIDENCE MISSING",IF(AND(G108="Passed",K108&lt;&gt;"",L108&lt;&gt;""),"ACCEPTED","OPEN"))))</x:f>
      </x:c>
    </x:row>
    <x:row r="109" ht="42" customHeight="1">
      <x:c r="A109" s="81"/>
      <x:c r="B109" s="81"/>
      <x:c r="C109" s="81"/>
      <x:c r="D109" s="81"/>
      <x:c r="E109" s="81"/>
      <x:c r="F109" s="81"/>
      <x:c r="G109" s="81"/>
      <x:c r="H109" s="81"/>
      <x:c r="I109" s="144"/>
      <x:c r="J109" s="81"/>
      <x:c r="K109" s="81"/>
      <x:c r="L109" s="144"/>
      <x:c r="M109" s="155" t="str">
        <x:f>IF(A109="","",IF(AND(OR(E109="Yes",F109="Critical"),G109&lt;&gt;"Passed"),"RELEASE BLOCKER",IF(AND(G109="Passed",J109=""),"EVIDENCE MISSING",IF(AND(G109="Passed",K109&lt;&gt;"",L109&lt;&gt;""),"ACCEPTED","OPEN"))))</x:f>
      </x:c>
    </x:row>
    <x:row r="110" ht="21" customHeight="1">
      <x:c r="A110" s="15"/>
      <x:c r="B110" s="15"/>
      <x:c r="C110" s="15"/>
      <x:c r="D110" s="15"/>
      <x:c r="E110" s="15"/>
      <x:c r="F110" s="15"/>
      <x:c r="G110" s="15"/>
      <x:c r="H110" s="15"/>
      <x:c r="I110" s="15"/>
      <x:c r="J110" s="15"/>
      <x:c r="K110" s="15"/>
      <x:c r="L110" s="15"/>
      <x:c r="M110" s="15"/>
    </x:row>
    <x:row r="111" ht="21" customHeight="1">
      <x:c r="A111" s="15"/>
      <x:c r="B111" s="15"/>
      <x:c r="C111" s="15"/>
      <x:c r="D111" s="15"/>
      <x:c r="E111" s="15"/>
      <x:c r="F111" s="15"/>
      <x:c r="G111" s="15"/>
      <x:c r="H111" s="15"/>
      <x:c r="I111" s="15"/>
      <x:c r="J111" s="15"/>
      <x:c r="K111" s="15"/>
      <x:c r="L111" s="15"/>
      <x:c r="M111" s="15"/>
    </x:row>
    <x:row r="112" ht="21" customHeight="1">
      <x:c r="A112" s="15"/>
      <x:c r="B112" s="15"/>
      <x:c r="C112" s="15"/>
      <x:c r="D112" s="15"/>
      <x:c r="E112" s="15"/>
      <x:c r="F112" s="15"/>
      <x:c r="G112" s="15"/>
      <x:c r="H112" s="15"/>
      <x:c r="I112" s="15"/>
      <x:c r="J112" s="15"/>
      <x:c r="K112" s="15"/>
      <x:c r="L112" s="15"/>
      <x:c r="M112" s="15"/>
    </x:row>
    <x:row r="113" ht="21" customHeight="1">
      <x:c r="A113" s="15"/>
      <x:c r="B113" s="15"/>
      <x:c r="C113" s="15"/>
      <x:c r="D113" s="15"/>
      <x:c r="E113" s="15"/>
      <x:c r="F113" s="15"/>
      <x:c r="G113" s="15"/>
      <x:c r="H113" s="15"/>
      <x:c r="I113" s="15"/>
      <x:c r="J113" s="15"/>
      <x:c r="K113" s="15"/>
      <x:c r="L113" s="15"/>
      <x:c r="M113" s="15"/>
    </x:row>
  </x:sheetData>
  <x:mergeCells>
    <x:mergeCell ref="A1:M3"/>
    <x:mergeCell ref="A4:M4"/>
    <x:mergeCell ref="A5:F5"/>
    <x:mergeCell ref="G5:M5"/>
    <x:mergeCell ref="A6:M6"/>
    <x:mergeCell ref="A7:M7"/>
  </x:mergeCells>
  <x:conditionalFormatting sqref="A10:M109">
    <x:cfRule type="expression" dxfId="12" priority="1">
      <x:formula>AND($A10&lt;&gt;"",$M10="RELEASE BLOCKER")</x:formula>
    </x:cfRule>
  </x:conditionalFormatting>
  <x:dataValidations count="5">
    <x:dataValidation type="list" errorStyle="stop" allowBlank="1" showErrorMessage="1" errorTitle="Choose a listed value" error="Use the drop-down list or leave the entry blank." sqref="E10:E109">
      <x:formula1>"Yes,No"</x:formula1>
    </x:dataValidation>
    <x:dataValidation type="list" errorStyle="stop" allowBlank="1" showErrorMessage="1" errorTitle="Choose a listed value" error="Use the drop-down list or leave the entry blank." sqref="F10:F109">
      <x:formula1>"Critical,High,Medium,Low"</x:formula1>
    </x:dataValidation>
    <x:dataValidation type="list" errorStyle="stop" allowBlank="1" showErrorMessage="1" errorTitle="Choose a listed value" error="Use the drop-down list or leave the entry blank." sqref="G10:G109">
      <x:formula1>"Not run,Passed,Failed,Blocked"</x:formula1>
    </x:dataValidation>
    <x:dataValidation type="date" errorStyle="stop" operator="between" allowBlank="1" showErrorMessage="1" errorTitle="Enter a real date" error="Enter a date such as 12 Mar 2027, or leave this field blank." sqref="I10:I109">
      <x:formula1>1</x:formula1>
      <x:formula2>146097</x:formula2>
    </x:dataValidation>
    <x:dataValidation type="date" errorStyle="stop" operator="between" allowBlank="1" showErrorMessage="1" errorTitle="Enter a real date" error="Enter a date such as 12 Mar 2027, or leave this field blank." sqref="L10:L109">
      <x:formula1>1</x:formula1>
      <x:formula2>146097</x:formula2>
    </x:dataValidation>
  </x:dataValidations>
  <x:pageMargins left="0.7" right="0.7" top="0.75" bottom="0.75" header="0.3" footer="0.3"/>
  <x:tableParts count="1">
    <x:tablePart xmlns:r="http://schemas.openxmlformats.org/officeDocument/2006/relationships" r:id="R1399555a6e9c4cf5"/>
  </x:tableParts>
</x:worksheet>
</file>

<file path=xl/worksheets/sheet56.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C12 | Supplier performance review</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Review supplied work against commitments, evidence and the project's actual needs.</x:v>
      </x:c>
      <x:c r="B4" s="28"/>
      <x:c r="C4" s="28"/>
      <x:c r="D4" s="28"/>
      <x:c r="E4" s="28"/>
      <x:c r="F4" s="28"/>
      <x:c r="G4" s="28"/>
      <x:c r="H4" s="28"/>
      <x:c r="I4" s="28"/>
      <x:c r="J4" s="28"/>
      <x:c r="K4" s="28"/>
      <x:c r="L4" s="28"/>
    </x:row>
    <x:row r="5" ht="21" customHeight="1">
      <x:c r="A5" s="35" t="str">
        <x:v>03 | PROJECT IMPLEMENTATION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Supplier and commitment</x:v>
      </x:c>
      <x:c r="B9" s="58"/>
      <x:c r="C9" s="58"/>
      <x:c r="D9" s="58"/>
      <x:c r="E9" s="58"/>
      <x:c r="F9" s="58"/>
      <x:c r="G9" s="58"/>
      <x:c r="H9" s="58"/>
      <x:c r="I9" s="58"/>
      <x:c r="J9" s="58"/>
      <x:c r="K9" s="58"/>
      <x:c r="L9" s="58"/>
    </x:row>
    <x:row r="10" ht="28" customHeight="1">
      <x:c r="A10" s="28" t="str">
        <x:v>Identify supplied output, milestone and agreement reference.</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Delivery and quality</x:v>
      </x:c>
      <x:c r="B15" s="58"/>
      <x:c r="C15" s="58"/>
      <x:c r="D15" s="58"/>
      <x:c r="E15" s="58"/>
      <x:c r="F15" s="58"/>
      <x:c r="G15" s="58"/>
      <x:c r="H15" s="58"/>
      <x:c r="I15" s="58"/>
      <x:c r="J15" s="58"/>
      <x:c r="K15" s="58"/>
      <x:c r="L15" s="58"/>
    </x:row>
    <x:row r="16" ht="28" customHeight="1">
      <x:c r="A16" s="28" t="str">
        <x:v>Compare actual evidence with agreed criteria.</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Internal inputs</x:v>
      </x:c>
      <x:c r="B21" s="58"/>
      <x:c r="C21" s="58"/>
      <x:c r="D21" s="58"/>
      <x:c r="E21" s="58"/>
      <x:c r="F21" s="58"/>
      <x:c r="G21" s="58"/>
      <x:c r="H21" s="58"/>
      <x:c r="I21" s="58"/>
      <x:c r="J21" s="58"/>
      <x:c r="K21" s="58"/>
      <x:c r="L21" s="58"/>
    </x:row>
    <x:row r="22" ht="28" customHeight="1">
      <x:c r="A22" s="28" t="str">
        <x:v>Check access, information, review and decision dependencies.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Issues and recovery</x:v>
      </x:c>
      <x:c r="B27" s="58"/>
      <x:c r="C27" s="58"/>
      <x:c r="D27" s="58"/>
      <x:c r="E27" s="58"/>
      <x:c r="F27" s="58"/>
      <x:c r="G27" s="58"/>
      <x:c r="H27" s="58"/>
      <x:c r="I27" s="58"/>
      <x:c r="J27" s="58"/>
      <x:c r="K27" s="58"/>
      <x:c r="L27" s="58"/>
    </x:row>
    <x:row r="28" ht="28" customHeight="1">
      <x:c r="A28" s="28" t="str">
        <x:v>Record corrective action, owner and due date.</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Commercial implications</x:v>
      </x:c>
      <x:c r="B33" s="58"/>
      <x:c r="C33" s="58"/>
      <x:c r="D33" s="58"/>
      <x:c r="E33" s="58"/>
      <x:c r="F33" s="58"/>
      <x:c r="G33" s="58"/>
      <x:c r="H33" s="58"/>
      <x:c r="I33" s="58"/>
      <x:c r="J33" s="58"/>
      <x:c r="K33" s="58"/>
      <x:c r="L33" s="58"/>
    </x:row>
    <x:row r="34" ht="28" customHeight="1">
      <x:c r="A34" s="28" t="str">
        <x:v>Identify payment, change or dispute matters for authorised review.</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Review outcome</x:v>
      </x:c>
      <x:c r="B39" s="58"/>
      <x:c r="C39" s="58"/>
      <x:c r="D39" s="58"/>
      <x:c r="E39" s="58"/>
      <x:c r="F39" s="58"/>
      <x:c r="G39" s="58"/>
      <x:c r="H39" s="58"/>
      <x:c r="I39" s="58"/>
      <x:c r="J39" s="58"/>
      <x:c r="K39" s="58"/>
      <x:c r="L39" s="58"/>
    </x:row>
    <x:row r="40" ht="28" customHeight="1">
      <x:c r="A40" s="28" t="str">
        <x:v>State accepted position, escalation and next review.</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Do not accept or reject commercial claims outside delegated authority. A project performance log does not replace Procurement, Finance or legal review of contractual matters.</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C3 Issues / C9 Forecast / D10 Release</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57.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C13 | Project team meeting and minutes</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Run a meeting that produces decisions, resolves blockers and supports the team.</x:v>
      </x:c>
      <x:c r="B4" s="28"/>
      <x:c r="C4" s="28"/>
      <x:c r="D4" s="28"/>
      <x:c r="E4" s="28"/>
      <x:c r="F4" s="28"/>
      <x:c r="G4" s="28"/>
      <x:c r="H4" s="28"/>
      <x:c r="I4" s="28"/>
      <x:c r="J4" s="28"/>
      <x:c r="K4" s="28"/>
      <x:c r="L4" s="28"/>
    </x:row>
    <x:row r="5" ht="21" customHeight="1">
      <x:c r="A5" s="35" t="str">
        <x:v>03 | PROJECT IMPLEMENTATION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Meeting identity</x:v>
      </x:c>
      <x:c r="B9" s="58"/>
      <x:c r="C9" s="58"/>
      <x:c r="D9" s="58"/>
      <x:c r="E9" s="58"/>
      <x:c r="F9" s="58"/>
      <x:c r="G9" s="58"/>
      <x:c r="H9" s="58"/>
      <x:c r="I9" s="58"/>
      <x:c r="J9" s="58"/>
      <x:c r="K9" s="58"/>
      <x:c r="L9" s="58"/>
    </x:row>
    <x:row r="10" ht="28" customHeight="1">
      <x:c r="A10" s="28" t="str">
        <x:v>Record purpose, date, attendees, authority and apologies.</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Team and capacity check</x:v>
      </x:c>
      <x:c r="B15" s="58"/>
      <x:c r="C15" s="58"/>
      <x:c r="D15" s="58"/>
      <x:c r="E15" s="58"/>
      <x:c r="F15" s="58"/>
      <x:c r="G15" s="58"/>
      <x:c r="H15" s="58"/>
      <x:c r="I15" s="58"/>
      <x:c r="J15" s="58"/>
      <x:c r="K15" s="58"/>
      <x:c r="L15" s="58"/>
    </x:row>
    <x:row r="16" ht="28" customHeight="1">
      <x:c r="A16" s="28" t="str">
        <x:v>Identify immediate constraints or support needs.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Exception review</x:v>
      </x:c>
      <x:c r="B21" s="58"/>
      <x:c r="C21" s="58"/>
      <x:c r="D21" s="58"/>
      <x:c r="E21" s="58"/>
      <x:c r="F21" s="58"/>
      <x:c r="G21" s="58"/>
      <x:c r="H21" s="58"/>
      <x:c r="I21" s="58"/>
      <x:c r="J21" s="58"/>
      <x:c r="K21" s="58"/>
      <x:c r="L21" s="58"/>
    </x:row>
    <x:row r="22" ht="28" customHeight="1">
      <x:c r="A22" s="28" t="str">
        <x:v>Record material changes in actions, delivery and exposure.</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Decisions</x:v>
      </x:c>
      <x:c r="B27" s="58"/>
      <x:c r="C27" s="58"/>
      <x:c r="D27" s="58"/>
      <x:c r="E27" s="58"/>
      <x:c r="F27" s="58"/>
      <x:c r="G27" s="58"/>
      <x:c r="H27" s="58"/>
      <x:c r="I27" s="58"/>
      <x:c r="J27" s="58"/>
      <x:c r="K27" s="58"/>
      <x:c r="L27" s="58"/>
    </x:row>
    <x:row r="28" ht="28" customHeight="1">
      <x:c r="A28" s="28" t="str">
        <x:v>Link authorised decisions and escalations to C7.</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Actions</x:v>
      </x:c>
      <x:c r="B33" s="58"/>
      <x:c r="C33" s="58"/>
      <x:c r="D33" s="58"/>
      <x:c r="E33" s="58"/>
      <x:c r="F33" s="58"/>
      <x:c r="G33" s="58"/>
      <x:c r="H33" s="58"/>
      <x:c r="I33" s="58"/>
      <x:c r="J33" s="58"/>
      <x:c r="K33" s="58"/>
      <x:c r="L33" s="58"/>
    </x:row>
    <x:row r="34" ht="28" customHeight="1">
      <x:c r="A34" s="28" t="str">
        <x:v>Link result, owner and due date to C6.</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Read-back and communication</x:v>
      </x:c>
      <x:c r="B39" s="58"/>
      <x:c r="C39" s="58"/>
      <x:c r="D39" s="58"/>
      <x:c r="E39" s="58"/>
      <x:c r="F39" s="58"/>
      <x:c r="G39" s="58"/>
      <x:c r="H39" s="58"/>
      <x:c r="I39" s="58"/>
      <x:c r="J39" s="58"/>
      <x:c r="K39" s="58"/>
      <x:c r="L39" s="58"/>
    </x:row>
    <x:row r="40" ht="28" customHeight="1">
      <x:c r="A40" s="28" t="str">
        <x:v>Confirm commitments, unresolved concerns and distribution.</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Do not let status reporting consume all the time needed for problem solving. Silence is not a commitment. Record sensitive personnel matters through the appropriate route, not open project minutes.</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C6 Actions / C7 Decisions</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58.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C14 | Stakeholder engagement review</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Check whether engagement is producing understanding, contribution and informed participation.</x:v>
      </x:c>
      <x:c r="B4" s="28"/>
      <x:c r="C4" s="28"/>
      <x:c r="D4" s="28"/>
      <x:c r="E4" s="28"/>
      <x:c r="F4" s="28"/>
      <x:c r="G4" s="28"/>
      <x:c r="H4" s="28"/>
      <x:c r="I4" s="28"/>
      <x:c r="J4" s="28"/>
      <x:c r="K4" s="28"/>
      <x:c r="L4" s="28"/>
    </x:row>
    <x:row r="5" ht="21" customHeight="1">
      <x:c r="A5" s="35" t="str">
        <x:v>03 | PROJECT IMPLEMENTATION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Group and expected contribution</x:v>
      </x:c>
      <x:c r="B9" s="58"/>
      <x:c r="C9" s="58"/>
      <x:c r="D9" s="58"/>
      <x:c r="E9" s="58"/>
      <x:c r="F9" s="58"/>
      <x:c r="G9" s="58"/>
      <x:c r="H9" s="58"/>
      <x:c r="I9" s="58"/>
      <x:c r="J9" s="58"/>
      <x:c r="K9" s="58"/>
      <x:c r="L9" s="58"/>
    </x:row>
    <x:row r="10" ht="28" customHeight="1">
      <x:c r="A10" s="28" t="str">
        <x:v>State the role in delivery or use.</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Reach and participation</x:v>
      </x:c>
      <x:c r="B15" s="58"/>
      <x:c r="C15" s="58"/>
      <x:c r="D15" s="58"/>
      <x:c r="E15" s="58"/>
      <x:c r="F15" s="58"/>
      <x:c r="G15" s="58"/>
      <x:c r="H15" s="58"/>
      <x:c r="I15" s="58"/>
      <x:c r="J15" s="58"/>
      <x:c r="K15" s="58"/>
      <x:c r="L15" s="58"/>
    </x:row>
    <x:row r="16" ht="28" customHeight="1">
      <x:c r="A16" s="28" t="str">
        <x:v>Record who was involved and who was missed.</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Understanding and concerns</x:v>
      </x:c>
      <x:c r="B21" s="58"/>
      <x:c r="C21" s="58"/>
      <x:c r="D21" s="58"/>
      <x:c r="E21" s="58"/>
      <x:c r="F21" s="58"/>
      <x:c r="G21" s="58"/>
      <x:c r="H21" s="58"/>
      <x:c r="I21" s="58"/>
      <x:c r="J21" s="58"/>
      <x:c r="K21" s="58"/>
      <x:c r="L21" s="58"/>
    </x:row>
    <x:row r="22" ht="28" customHeight="1">
      <x:c r="A22" s="28" t="str">
        <x:v>Capture evidence and unresolved questions.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Barrier analysis</x:v>
      </x:c>
      <x:c r="B27" s="58"/>
      <x:c r="C27" s="58"/>
      <x:c r="D27" s="58"/>
      <x:c r="E27" s="58"/>
      <x:c r="F27" s="58"/>
      <x:c r="G27" s="58"/>
      <x:c r="H27" s="58"/>
      <x:c r="I27" s="58"/>
      <x:c r="J27" s="58"/>
      <x:c r="K27" s="58"/>
      <x:c r="L27" s="58"/>
    </x:row>
    <x:row r="28" ht="28" customHeight="1">
      <x:c r="A28" s="28" t="str">
        <x:v>Identify workload, access, timing or design problems.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Response and owner</x:v>
      </x:c>
      <x:c r="B33" s="58"/>
      <x:c r="C33" s="58"/>
      <x:c r="D33" s="58"/>
      <x:c r="E33" s="58"/>
      <x:c r="F33" s="58"/>
      <x:c r="G33" s="58"/>
      <x:c r="H33" s="58"/>
      <x:c r="I33" s="58"/>
      <x:c r="J33" s="58"/>
      <x:c r="K33" s="58"/>
      <x:c r="L33" s="58"/>
    </x:row>
    <x:row r="34" ht="28" customHeight="1">
      <x:c r="A34" s="28" t="str">
        <x:v>Agree action and communication back to the group.</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Review of effect</x:v>
      </x:c>
      <x:c r="B39" s="58"/>
      <x:c r="C39" s="58"/>
      <x:c r="D39" s="58"/>
      <x:c r="E39" s="58"/>
      <x:c r="F39" s="58"/>
      <x:c r="G39" s="58"/>
      <x:c r="H39" s="58"/>
      <x:c r="I39" s="58"/>
      <x:c r="J39" s="58"/>
      <x:c r="K39" s="58"/>
      <x:c r="L39" s="58"/>
    </x:row>
    <x:row r="40" ht="28" customHeight="1">
      <x:c r="A40" s="28" t="str">
        <x:v>Check whether understanding or participation improved.</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Do not infer support from non-response. Small groups or identifiable comments need careful handling. Record concerns in neutral, specific language and explain how the project responded.</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B2 Communications / C15 Adoption</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59.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 min="13" max="13" width="24" hidden="0" customWidth="1"/>
  </x:cols>
  <x:sheetData>
    <x:row r="1" ht="21" customHeight="1">
      <x:c r="A1" s="21" t="str">
        <x:v>C15 | Adoption and learning tracker</x:v>
      </x:c>
      <x:c r="B1" s="21"/>
      <x:c r="C1" s="21"/>
      <x:c r="D1" s="21"/>
      <x:c r="E1" s="21"/>
      <x:c r="F1" s="21"/>
      <x:c r="G1" s="21"/>
      <x:c r="H1" s="21"/>
      <x:c r="I1" s="21"/>
      <x:c r="J1" s="21"/>
      <x:c r="K1" s="21"/>
      <x:c r="L1" s="21"/>
      <x:c r="M1" s="21"/>
    </x:row>
    <x:row r="2" ht="21" customHeight="1">
      <x:c r="A2" s="21"/>
      <x:c r="B2" s="21"/>
      <x:c r="C2" s="21"/>
      <x:c r="D2" s="21"/>
      <x:c r="E2" s="21"/>
      <x:c r="F2" s="21"/>
      <x:c r="G2" s="21"/>
      <x:c r="H2" s="21"/>
      <x:c r="I2" s="21"/>
      <x:c r="J2" s="21"/>
      <x:c r="K2" s="21"/>
      <x:c r="L2" s="21"/>
      <x:c r="M2" s="21"/>
    </x:row>
    <x:row r="3" ht="21" customHeight="1">
      <x:c r="A3" s="21"/>
      <x:c r="B3" s="21"/>
      <x:c r="C3" s="21"/>
      <x:c r="D3" s="21"/>
      <x:c r="E3" s="21"/>
      <x:c r="F3" s="21"/>
      <x:c r="G3" s="21"/>
      <x:c r="H3" s="21"/>
      <x:c r="I3" s="21"/>
      <x:c r="J3" s="21"/>
      <x:c r="K3" s="21"/>
      <x:c r="L3" s="21"/>
      <x:c r="M3" s="21"/>
    </x:row>
    <x:row r="4" ht="30" customHeight="1">
      <x:c r="A4" s="28" t="str">
        <x:v>Track exposure, demonstrated capability and actual use as distinct results.</x:v>
      </x:c>
      <x:c r="B4" s="28"/>
      <x:c r="C4" s="28"/>
      <x:c r="D4" s="28"/>
      <x:c r="E4" s="28"/>
      <x:c r="F4" s="28"/>
      <x:c r="G4" s="28"/>
      <x:c r="H4" s="28"/>
      <x:c r="I4" s="28"/>
      <x:c r="J4" s="28"/>
      <x:c r="K4" s="28"/>
      <x:c r="L4" s="28"/>
      <x:c r="M4" s="28"/>
    </x:row>
    <x:row r="5" ht="21" customHeight="1">
      <x:c r="A5" s="35" t="str">
        <x:v>03 | PROJECT IMPLEMENTATION</x:v>
      </x:c>
      <x:c r="B5" s="35"/>
      <x:c r="C5" s="35"/>
      <x:c r="D5" s="35"/>
      <x:c r="E5" s="35"/>
      <x:c r="F5" s="35"/>
      <x:c r="G5" s="41" t="str">
        <x:f>IFERROR(HYPERLINK("#'04 Tool Index'!A1","OPEN TOOL INDEX"),"OPEN TOOL INDEX")</x:f>
        <x:v>OPEN TOOL INDEX</x:v>
      </x:c>
      <x:c r="H5" s="41"/>
      <x:c r="I5" s="41"/>
      <x:c r="J5" s="41"/>
      <x:c r="K5" s="41"/>
      <x:c r="L5" s="41"/>
      <x:c r="M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c r="M6" s="46"/>
    </x:row>
    <x:row r="7" ht="26" customHeight="1">
      <x:c r="A7" s="52" t="str">
        <x:v>HR Delivery development</x:v>
      </x:c>
      <x:c r="B7" s="52"/>
      <x:c r="C7" s="52"/>
      <x:c r="D7" s="52"/>
      <x:c r="E7" s="52"/>
      <x:c r="F7" s="52"/>
      <x:c r="G7" s="52"/>
      <x:c r="H7" s="52"/>
      <x:c r="I7" s="52"/>
      <x:c r="J7" s="52"/>
      <x:c r="K7" s="52"/>
      <x:c r="L7" s="52"/>
      <x:c r="M7" s="52"/>
    </x:row>
    <x:row r="8" ht="21" customHeight="1">
      <x:c r="A8" s="15"/>
      <x:c r="B8" s="15"/>
      <x:c r="C8" s="15"/>
      <x:c r="D8" s="15"/>
      <x:c r="E8" s="15"/>
      <x:c r="F8" s="15"/>
      <x:c r="G8" s="15"/>
      <x:c r="H8" s="15"/>
      <x:c r="I8" s="15"/>
      <x:c r="J8" s="15"/>
      <x:c r="K8" s="15"/>
      <x:c r="L8" s="15"/>
      <x:c r="M8" s="15"/>
    </x:row>
    <x:row r="9" ht="40" customHeight="1">
      <x:c r="A9" s="76" t="str">
        <x:v>Group</x:v>
      </x:c>
      <x:c r="B9" s="76" t="str">
        <x:v>Eligible</x:v>
      </x:c>
      <x:c r="C9" s="76" t="str">
        <x:v>Invited</x:v>
      </x:c>
      <x:c r="D9" s="76" t="str">
        <x:v>Attended</x:v>
      </x:c>
      <x:c r="E9" s="76" t="str">
        <x:v>Demonstrated capability</x:v>
      </x:c>
      <x:c r="F9" s="76" t="str">
        <x:v>Active users</x:v>
      </x:c>
      <x:c r="G9" s="76" t="str">
        <x:v>Attendance rate</x:v>
      </x:c>
      <x:c r="H9" s="76" t="str">
        <x:v>Demonstration rate</x:v>
      </x:c>
      <x:c r="I9" s="76" t="str">
        <x:v>Active-use rate</x:v>
      </x:c>
      <x:c r="J9" s="76" t="str">
        <x:v>Review period</x:v>
      </x:c>
      <x:c r="K9" s="76" t="str">
        <x:v>Barrier / support</x:v>
      </x:c>
      <x:c r="L9" s="76" t="str">
        <x:v>Owner</x:v>
      </x:c>
      <x:c r="M9" s="76" t="str">
        <x:v>Count integrity</x:v>
      </x:c>
    </x:row>
    <x:row r="10" ht="42" customHeight="1">
      <x:c r="A10" s="81"/>
      <x:c r="B10" s="81"/>
      <x:c r="C10" s="81"/>
      <x:c r="D10" s="81"/>
      <x:c r="E10" s="81"/>
      <x:c r="F10" s="81"/>
      <x:c r="G10" s="173" t="str">
        <x:f>IF(OR(A10="",NOT(ISNUMBER(B10)),NOT(ISNUMBER(D10)),B10=0),"",D10/B10)</x:f>
      </x:c>
      <x:c r="H10" s="173" t="str">
        <x:f>IF(OR(A10="",NOT(ISNUMBER(B10)),NOT(ISNUMBER(E10)),B10=0),"",E10/B10)</x:f>
      </x:c>
      <x:c r="I10" s="173" t="str">
        <x:f>IF(OR(A10="",NOT(ISNUMBER(B10)),NOT(ISNUMBER(F10)),B10=0),"",F10/B10)</x:f>
      </x:c>
      <x:c r="J10" s="81"/>
      <x:c r="K10" s="81"/>
      <x:c r="L10" s="81"/>
      <x:c r="M10" s="155" t="str">
        <x:f>IF(A10="","",IF(NOT(ISNUMBER(B10)),"DENOMINATOR MISSING",IF(OR(B10&lt;0,C10&gt;B10,D10&gt;B10,E10&gt;B10,F10&gt;B10),"CHECK COUNTS","CHECK DEFINITIONS / EVIDENCE")))</x:f>
      </x:c>
    </x:row>
    <x:row r="11" ht="42" customHeight="1">
      <x:c r="A11" s="81"/>
      <x:c r="B11" s="81"/>
      <x:c r="C11" s="81"/>
      <x:c r="D11" s="81"/>
      <x:c r="E11" s="81"/>
      <x:c r="F11" s="81"/>
      <x:c r="G11" s="173" t="str">
        <x:f>IF(OR(A11="",NOT(ISNUMBER(B11)),NOT(ISNUMBER(D11)),B11=0),"",D11/B11)</x:f>
      </x:c>
      <x:c r="H11" s="173" t="str">
        <x:f>IF(OR(A11="",NOT(ISNUMBER(B11)),NOT(ISNUMBER(E11)),B11=0),"",E11/B11)</x:f>
      </x:c>
      <x:c r="I11" s="173" t="str">
        <x:f>IF(OR(A11="",NOT(ISNUMBER(B11)),NOT(ISNUMBER(F11)),B11=0),"",F11/B11)</x:f>
      </x:c>
      <x:c r="J11" s="81"/>
      <x:c r="K11" s="81"/>
      <x:c r="L11" s="81"/>
      <x:c r="M11" s="155" t="str">
        <x:f>IF(A11="","",IF(NOT(ISNUMBER(B11)),"DENOMINATOR MISSING",IF(OR(B11&lt;0,C11&gt;B11,D11&gt;B11,E11&gt;B11,F11&gt;B11),"CHECK COUNTS","CHECK DEFINITIONS / EVIDENCE")))</x:f>
      </x:c>
    </x:row>
    <x:row r="12" ht="42" customHeight="1">
      <x:c r="A12" s="81"/>
      <x:c r="B12" s="81"/>
      <x:c r="C12" s="81"/>
      <x:c r="D12" s="81"/>
      <x:c r="E12" s="81"/>
      <x:c r="F12" s="81"/>
      <x:c r="G12" s="173" t="str">
        <x:f>IF(OR(A12="",NOT(ISNUMBER(B12)),NOT(ISNUMBER(D12)),B12=0),"",D12/B12)</x:f>
      </x:c>
      <x:c r="H12" s="173" t="str">
        <x:f>IF(OR(A12="",NOT(ISNUMBER(B12)),NOT(ISNUMBER(E12)),B12=0),"",E12/B12)</x:f>
      </x:c>
      <x:c r="I12" s="173" t="str">
        <x:f>IF(OR(A12="",NOT(ISNUMBER(B12)),NOT(ISNUMBER(F12)),B12=0),"",F12/B12)</x:f>
      </x:c>
      <x:c r="J12" s="81"/>
      <x:c r="K12" s="81"/>
      <x:c r="L12" s="81"/>
      <x:c r="M12" s="155" t="str">
        <x:f>IF(A12="","",IF(NOT(ISNUMBER(B12)),"DENOMINATOR MISSING",IF(OR(B12&lt;0,C12&gt;B12,D12&gt;B12,E12&gt;B12,F12&gt;B12),"CHECK COUNTS","CHECK DEFINITIONS / EVIDENCE")))</x:f>
      </x:c>
    </x:row>
    <x:row r="13" ht="42" customHeight="1">
      <x:c r="A13" s="81"/>
      <x:c r="B13" s="81"/>
      <x:c r="C13" s="81"/>
      <x:c r="D13" s="81"/>
      <x:c r="E13" s="81"/>
      <x:c r="F13" s="81"/>
      <x:c r="G13" s="173" t="str">
        <x:f>IF(OR(A13="",NOT(ISNUMBER(B13)),NOT(ISNUMBER(D13)),B13=0),"",D13/B13)</x:f>
      </x:c>
      <x:c r="H13" s="173" t="str">
        <x:f>IF(OR(A13="",NOT(ISNUMBER(B13)),NOT(ISNUMBER(E13)),B13=0),"",E13/B13)</x:f>
      </x:c>
      <x:c r="I13" s="173" t="str">
        <x:f>IF(OR(A13="",NOT(ISNUMBER(B13)),NOT(ISNUMBER(F13)),B13=0),"",F13/B13)</x:f>
      </x:c>
      <x:c r="J13" s="81"/>
      <x:c r="K13" s="81"/>
      <x:c r="L13" s="81"/>
      <x:c r="M13" s="155" t="str">
        <x:f>IF(A13="","",IF(NOT(ISNUMBER(B13)),"DENOMINATOR MISSING",IF(OR(B13&lt;0,C13&gt;B13,D13&gt;B13,E13&gt;B13,F13&gt;B13),"CHECK COUNTS","CHECK DEFINITIONS / EVIDENCE")))</x:f>
      </x:c>
    </x:row>
    <x:row r="14" ht="42" customHeight="1">
      <x:c r="A14" s="81"/>
      <x:c r="B14" s="81"/>
      <x:c r="C14" s="81"/>
      <x:c r="D14" s="81"/>
      <x:c r="E14" s="81"/>
      <x:c r="F14" s="81"/>
      <x:c r="G14" s="173" t="str">
        <x:f>IF(OR(A14="",NOT(ISNUMBER(B14)),NOT(ISNUMBER(D14)),B14=0),"",D14/B14)</x:f>
      </x:c>
      <x:c r="H14" s="173" t="str">
        <x:f>IF(OR(A14="",NOT(ISNUMBER(B14)),NOT(ISNUMBER(E14)),B14=0),"",E14/B14)</x:f>
      </x:c>
      <x:c r="I14" s="173" t="str">
        <x:f>IF(OR(A14="",NOT(ISNUMBER(B14)),NOT(ISNUMBER(F14)),B14=0),"",F14/B14)</x:f>
      </x:c>
      <x:c r="J14" s="81"/>
      <x:c r="K14" s="81"/>
      <x:c r="L14" s="81"/>
      <x:c r="M14" s="155" t="str">
        <x:f>IF(A14="","",IF(NOT(ISNUMBER(B14)),"DENOMINATOR MISSING",IF(OR(B14&lt;0,C14&gt;B14,D14&gt;B14,E14&gt;B14,F14&gt;B14),"CHECK COUNTS","CHECK DEFINITIONS / EVIDENCE")))</x:f>
      </x:c>
    </x:row>
    <x:row r="15" ht="42" customHeight="1">
      <x:c r="A15" s="81"/>
      <x:c r="B15" s="81"/>
      <x:c r="C15" s="81"/>
      <x:c r="D15" s="81"/>
      <x:c r="E15" s="81"/>
      <x:c r="F15" s="81"/>
      <x:c r="G15" s="173" t="str">
        <x:f>IF(OR(A15="",NOT(ISNUMBER(B15)),NOT(ISNUMBER(D15)),B15=0),"",D15/B15)</x:f>
      </x:c>
      <x:c r="H15" s="173" t="str">
        <x:f>IF(OR(A15="",NOT(ISNUMBER(B15)),NOT(ISNUMBER(E15)),B15=0),"",E15/B15)</x:f>
      </x:c>
      <x:c r="I15" s="173" t="str">
        <x:f>IF(OR(A15="",NOT(ISNUMBER(B15)),NOT(ISNUMBER(F15)),B15=0),"",F15/B15)</x:f>
      </x:c>
      <x:c r="J15" s="81"/>
      <x:c r="K15" s="81"/>
      <x:c r="L15" s="81"/>
      <x:c r="M15" s="155" t="str">
        <x:f>IF(A15="","",IF(NOT(ISNUMBER(B15)),"DENOMINATOR MISSING",IF(OR(B15&lt;0,C15&gt;B15,D15&gt;B15,E15&gt;B15,F15&gt;B15),"CHECK COUNTS","CHECK DEFINITIONS / EVIDENCE")))</x:f>
      </x:c>
    </x:row>
    <x:row r="16" ht="42" customHeight="1">
      <x:c r="A16" s="81"/>
      <x:c r="B16" s="81"/>
      <x:c r="C16" s="81"/>
      <x:c r="D16" s="81"/>
      <x:c r="E16" s="81"/>
      <x:c r="F16" s="81"/>
      <x:c r="G16" s="173" t="str">
        <x:f>IF(OR(A16="",NOT(ISNUMBER(B16)),NOT(ISNUMBER(D16)),B16=0),"",D16/B16)</x:f>
      </x:c>
      <x:c r="H16" s="173" t="str">
        <x:f>IF(OR(A16="",NOT(ISNUMBER(B16)),NOT(ISNUMBER(E16)),B16=0),"",E16/B16)</x:f>
      </x:c>
      <x:c r="I16" s="173" t="str">
        <x:f>IF(OR(A16="",NOT(ISNUMBER(B16)),NOT(ISNUMBER(F16)),B16=0),"",F16/B16)</x:f>
      </x:c>
      <x:c r="J16" s="81"/>
      <x:c r="K16" s="81"/>
      <x:c r="L16" s="81"/>
      <x:c r="M16" s="155" t="str">
        <x:f>IF(A16="","",IF(NOT(ISNUMBER(B16)),"DENOMINATOR MISSING",IF(OR(B16&lt;0,C16&gt;B16,D16&gt;B16,E16&gt;B16,F16&gt;B16),"CHECK COUNTS","CHECK DEFINITIONS / EVIDENCE")))</x:f>
      </x:c>
    </x:row>
    <x:row r="17" ht="42" customHeight="1">
      <x:c r="A17" s="81"/>
      <x:c r="B17" s="81"/>
      <x:c r="C17" s="81"/>
      <x:c r="D17" s="81"/>
      <x:c r="E17" s="81"/>
      <x:c r="F17" s="81"/>
      <x:c r="G17" s="173" t="str">
        <x:f>IF(OR(A17="",NOT(ISNUMBER(B17)),NOT(ISNUMBER(D17)),B17=0),"",D17/B17)</x:f>
      </x:c>
      <x:c r="H17" s="173" t="str">
        <x:f>IF(OR(A17="",NOT(ISNUMBER(B17)),NOT(ISNUMBER(E17)),B17=0),"",E17/B17)</x:f>
      </x:c>
      <x:c r="I17" s="173" t="str">
        <x:f>IF(OR(A17="",NOT(ISNUMBER(B17)),NOT(ISNUMBER(F17)),B17=0),"",F17/B17)</x:f>
      </x:c>
      <x:c r="J17" s="81"/>
      <x:c r="K17" s="81"/>
      <x:c r="L17" s="81"/>
      <x:c r="M17" s="155" t="str">
        <x:f>IF(A17="","",IF(NOT(ISNUMBER(B17)),"DENOMINATOR MISSING",IF(OR(B17&lt;0,C17&gt;B17,D17&gt;B17,E17&gt;B17,F17&gt;B17),"CHECK COUNTS","CHECK DEFINITIONS / EVIDENCE")))</x:f>
      </x:c>
    </x:row>
    <x:row r="18" ht="42" customHeight="1">
      <x:c r="A18" s="81"/>
      <x:c r="B18" s="81"/>
      <x:c r="C18" s="81"/>
      <x:c r="D18" s="81"/>
      <x:c r="E18" s="81"/>
      <x:c r="F18" s="81"/>
      <x:c r="G18" s="173" t="str">
        <x:f>IF(OR(A18="",NOT(ISNUMBER(B18)),NOT(ISNUMBER(D18)),B18=0),"",D18/B18)</x:f>
      </x:c>
      <x:c r="H18" s="173" t="str">
        <x:f>IF(OR(A18="",NOT(ISNUMBER(B18)),NOT(ISNUMBER(E18)),B18=0),"",E18/B18)</x:f>
      </x:c>
      <x:c r="I18" s="173" t="str">
        <x:f>IF(OR(A18="",NOT(ISNUMBER(B18)),NOT(ISNUMBER(F18)),B18=0),"",F18/B18)</x:f>
      </x:c>
      <x:c r="J18" s="81"/>
      <x:c r="K18" s="81"/>
      <x:c r="L18" s="81"/>
      <x:c r="M18" s="155" t="str">
        <x:f>IF(A18="","",IF(NOT(ISNUMBER(B18)),"DENOMINATOR MISSING",IF(OR(B18&lt;0,C18&gt;B18,D18&gt;B18,E18&gt;B18,F18&gt;B18),"CHECK COUNTS","CHECK DEFINITIONS / EVIDENCE")))</x:f>
      </x:c>
    </x:row>
    <x:row r="19" ht="42" customHeight="1">
      <x:c r="A19" s="81"/>
      <x:c r="B19" s="81"/>
      <x:c r="C19" s="81"/>
      <x:c r="D19" s="81"/>
      <x:c r="E19" s="81"/>
      <x:c r="F19" s="81"/>
      <x:c r="G19" s="173" t="str">
        <x:f>IF(OR(A19="",NOT(ISNUMBER(B19)),NOT(ISNUMBER(D19)),B19=0),"",D19/B19)</x:f>
      </x:c>
      <x:c r="H19" s="173" t="str">
        <x:f>IF(OR(A19="",NOT(ISNUMBER(B19)),NOT(ISNUMBER(E19)),B19=0),"",E19/B19)</x:f>
      </x:c>
      <x:c r="I19" s="173" t="str">
        <x:f>IF(OR(A19="",NOT(ISNUMBER(B19)),NOT(ISNUMBER(F19)),B19=0),"",F19/B19)</x:f>
      </x:c>
      <x:c r="J19" s="81"/>
      <x:c r="K19" s="81"/>
      <x:c r="L19" s="81"/>
      <x:c r="M19" s="155" t="str">
        <x:f>IF(A19="","",IF(NOT(ISNUMBER(B19)),"DENOMINATOR MISSING",IF(OR(B19&lt;0,C19&gt;B19,D19&gt;B19,E19&gt;B19,F19&gt;B19),"CHECK COUNTS","CHECK DEFINITIONS / EVIDENCE")))</x:f>
      </x:c>
    </x:row>
    <x:row r="20" ht="42" customHeight="1">
      <x:c r="A20" s="81"/>
      <x:c r="B20" s="81"/>
      <x:c r="C20" s="81"/>
      <x:c r="D20" s="81"/>
      <x:c r="E20" s="81"/>
      <x:c r="F20" s="81"/>
      <x:c r="G20" s="173" t="str">
        <x:f>IF(OR(A20="",NOT(ISNUMBER(B20)),NOT(ISNUMBER(D20)),B20=0),"",D20/B20)</x:f>
      </x:c>
      <x:c r="H20" s="173" t="str">
        <x:f>IF(OR(A20="",NOT(ISNUMBER(B20)),NOT(ISNUMBER(E20)),B20=0),"",E20/B20)</x:f>
      </x:c>
      <x:c r="I20" s="173" t="str">
        <x:f>IF(OR(A20="",NOT(ISNUMBER(B20)),NOT(ISNUMBER(F20)),B20=0),"",F20/B20)</x:f>
      </x:c>
      <x:c r="J20" s="81"/>
      <x:c r="K20" s="81"/>
      <x:c r="L20" s="81"/>
      <x:c r="M20" s="155" t="str">
        <x:f>IF(A20="","",IF(NOT(ISNUMBER(B20)),"DENOMINATOR MISSING",IF(OR(B20&lt;0,C20&gt;B20,D20&gt;B20,E20&gt;B20,F20&gt;B20),"CHECK COUNTS","CHECK DEFINITIONS / EVIDENCE")))</x:f>
      </x:c>
    </x:row>
    <x:row r="21" ht="42" customHeight="1">
      <x:c r="A21" s="81"/>
      <x:c r="B21" s="81"/>
      <x:c r="C21" s="81"/>
      <x:c r="D21" s="81"/>
      <x:c r="E21" s="81"/>
      <x:c r="F21" s="81"/>
      <x:c r="G21" s="173" t="str">
        <x:f>IF(OR(A21="",NOT(ISNUMBER(B21)),NOT(ISNUMBER(D21)),B21=0),"",D21/B21)</x:f>
      </x:c>
      <x:c r="H21" s="173" t="str">
        <x:f>IF(OR(A21="",NOT(ISNUMBER(B21)),NOT(ISNUMBER(E21)),B21=0),"",E21/B21)</x:f>
      </x:c>
      <x:c r="I21" s="173" t="str">
        <x:f>IF(OR(A21="",NOT(ISNUMBER(B21)),NOT(ISNUMBER(F21)),B21=0),"",F21/B21)</x:f>
      </x:c>
      <x:c r="J21" s="81"/>
      <x:c r="K21" s="81"/>
      <x:c r="L21" s="81"/>
      <x:c r="M21" s="155" t="str">
        <x:f>IF(A21="","",IF(NOT(ISNUMBER(B21)),"DENOMINATOR MISSING",IF(OR(B21&lt;0,C21&gt;B21,D21&gt;B21,E21&gt;B21,F21&gt;B21),"CHECK COUNTS","CHECK DEFINITIONS / EVIDENCE")))</x:f>
      </x:c>
    </x:row>
    <x:row r="22" ht="42" customHeight="1">
      <x:c r="A22" s="81"/>
      <x:c r="B22" s="81"/>
      <x:c r="C22" s="81"/>
      <x:c r="D22" s="81"/>
      <x:c r="E22" s="81"/>
      <x:c r="F22" s="81"/>
      <x:c r="G22" s="173" t="str">
        <x:f>IF(OR(A22="",NOT(ISNUMBER(B22)),NOT(ISNUMBER(D22)),B22=0),"",D22/B22)</x:f>
      </x:c>
      <x:c r="H22" s="173" t="str">
        <x:f>IF(OR(A22="",NOT(ISNUMBER(B22)),NOT(ISNUMBER(E22)),B22=0),"",E22/B22)</x:f>
      </x:c>
      <x:c r="I22" s="173" t="str">
        <x:f>IF(OR(A22="",NOT(ISNUMBER(B22)),NOT(ISNUMBER(F22)),B22=0),"",F22/B22)</x:f>
      </x:c>
      <x:c r="J22" s="81"/>
      <x:c r="K22" s="81"/>
      <x:c r="L22" s="81"/>
      <x:c r="M22" s="155" t="str">
        <x:f>IF(A22="","",IF(NOT(ISNUMBER(B22)),"DENOMINATOR MISSING",IF(OR(B22&lt;0,C22&gt;B22,D22&gt;B22,E22&gt;B22,F22&gt;B22),"CHECK COUNTS","CHECK DEFINITIONS / EVIDENCE")))</x:f>
      </x:c>
    </x:row>
    <x:row r="23" ht="42" customHeight="1">
      <x:c r="A23" s="81"/>
      <x:c r="B23" s="81"/>
      <x:c r="C23" s="81"/>
      <x:c r="D23" s="81"/>
      <x:c r="E23" s="81"/>
      <x:c r="F23" s="81"/>
      <x:c r="G23" s="173" t="str">
        <x:f>IF(OR(A23="",NOT(ISNUMBER(B23)),NOT(ISNUMBER(D23)),B23=0),"",D23/B23)</x:f>
      </x:c>
      <x:c r="H23" s="173" t="str">
        <x:f>IF(OR(A23="",NOT(ISNUMBER(B23)),NOT(ISNUMBER(E23)),B23=0),"",E23/B23)</x:f>
      </x:c>
      <x:c r="I23" s="173" t="str">
        <x:f>IF(OR(A23="",NOT(ISNUMBER(B23)),NOT(ISNUMBER(F23)),B23=0),"",F23/B23)</x:f>
      </x:c>
      <x:c r="J23" s="81"/>
      <x:c r="K23" s="81"/>
      <x:c r="L23" s="81"/>
      <x:c r="M23" s="155" t="str">
        <x:f>IF(A23="","",IF(NOT(ISNUMBER(B23)),"DENOMINATOR MISSING",IF(OR(B23&lt;0,C23&gt;B23,D23&gt;B23,E23&gt;B23,F23&gt;B23),"CHECK COUNTS","CHECK DEFINITIONS / EVIDENCE")))</x:f>
      </x:c>
    </x:row>
    <x:row r="24" ht="42" customHeight="1">
      <x:c r="A24" s="81"/>
      <x:c r="B24" s="81"/>
      <x:c r="C24" s="81"/>
      <x:c r="D24" s="81"/>
      <x:c r="E24" s="81"/>
      <x:c r="F24" s="81"/>
      <x:c r="G24" s="173" t="str">
        <x:f>IF(OR(A24="",NOT(ISNUMBER(B24)),NOT(ISNUMBER(D24)),B24=0),"",D24/B24)</x:f>
      </x:c>
      <x:c r="H24" s="173" t="str">
        <x:f>IF(OR(A24="",NOT(ISNUMBER(B24)),NOT(ISNUMBER(E24)),B24=0),"",E24/B24)</x:f>
      </x:c>
      <x:c r="I24" s="173" t="str">
        <x:f>IF(OR(A24="",NOT(ISNUMBER(B24)),NOT(ISNUMBER(F24)),B24=0),"",F24/B24)</x:f>
      </x:c>
      <x:c r="J24" s="81"/>
      <x:c r="K24" s="81"/>
      <x:c r="L24" s="81"/>
      <x:c r="M24" s="155" t="str">
        <x:f>IF(A24="","",IF(NOT(ISNUMBER(B24)),"DENOMINATOR MISSING",IF(OR(B24&lt;0,C24&gt;B24,D24&gt;B24,E24&gt;B24,F24&gt;B24),"CHECK COUNTS","CHECK DEFINITIONS / EVIDENCE")))</x:f>
      </x:c>
    </x:row>
    <x:row r="25" ht="42" customHeight="1">
      <x:c r="A25" s="81"/>
      <x:c r="B25" s="81"/>
      <x:c r="C25" s="81"/>
      <x:c r="D25" s="81"/>
      <x:c r="E25" s="81"/>
      <x:c r="F25" s="81"/>
      <x:c r="G25" s="173" t="str">
        <x:f>IF(OR(A25="",NOT(ISNUMBER(B25)),NOT(ISNUMBER(D25)),B25=0),"",D25/B25)</x:f>
      </x:c>
      <x:c r="H25" s="173" t="str">
        <x:f>IF(OR(A25="",NOT(ISNUMBER(B25)),NOT(ISNUMBER(E25)),B25=0),"",E25/B25)</x:f>
      </x:c>
      <x:c r="I25" s="173" t="str">
        <x:f>IF(OR(A25="",NOT(ISNUMBER(B25)),NOT(ISNUMBER(F25)),B25=0),"",F25/B25)</x:f>
      </x:c>
      <x:c r="J25" s="81"/>
      <x:c r="K25" s="81"/>
      <x:c r="L25" s="81"/>
      <x:c r="M25" s="155" t="str">
        <x:f>IF(A25="","",IF(NOT(ISNUMBER(B25)),"DENOMINATOR MISSING",IF(OR(B25&lt;0,C25&gt;B25,D25&gt;B25,E25&gt;B25,F25&gt;B25),"CHECK COUNTS","CHECK DEFINITIONS / EVIDENCE")))</x:f>
      </x:c>
    </x:row>
    <x:row r="26" ht="42" customHeight="1">
      <x:c r="A26" s="81"/>
      <x:c r="B26" s="81"/>
      <x:c r="C26" s="81"/>
      <x:c r="D26" s="81"/>
      <x:c r="E26" s="81"/>
      <x:c r="F26" s="81"/>
      <x:c r="G26" s="173" t="str">
        <x:f>IF(OR(A26="",NOT(ISNUMBER(B26)),NOT(ISNUMBER(D26)),B26=0),"",D26/B26)</x:f>
      </x:c>
      <x:c r="H26" s="173" t="str">
        <x:f>IF(OR(A26="",NOT(ISNUMBER(B26)),NOT(ISNUMBER(E26)),B26=0),"",E26/B26)</x:f>
      </x:c>
      <x:c r="I26" s="173" t="str">
        <x:f>IF(OR(A26="",NOT(ISNUMBER(B26)),NOT(ISNUMBER(F26)),B26=0),"",F26/B26)</x:f>
      </x:c>
      <x:c r="J26" s="81"/>
      <x:c r="K26" s="81"/>
      <x:c r="L26" s="81"/>
      <x:c r="M26" s="155" t="str">
        <x:f>IF(A26="","",IF(NOT(ISNUMBER(B26)),"DENOMINATOR MISSING",IF(OR(B26&lt;0,C26&gt;B26,D26&gt;B26,E26&gt;B26,F26&gt;B26),"CHECK COUNTS","CHECK DEFINITIONS / EVIDENCE")))</x:f>
      </x:c>
    </x:row>
    <x:row r="27" ht="42" customHeight="1">
      <x:c r="A27" s="81"/>
      <x:c r="B27" s="81"/>
      <x:c r="C27" s="81"/>
      <x:c r="D27" s="81"/>
      <x:c r="E27" s="81"/>
      <x:c r="F27" s="81"/>
      <x:c r="G27" s="173" t="str">
        <x:f>IF(OR(A27="",NOT(ISNUMBER(B27)),NOT(ISNUMBER(D27)),B27=0),"",D27/B27)</x:f>
      </x:c>
      <x:c r="H27" s="173" t="str">
        <x:f>IF(OR(A27="",NOT(ISNUMBER(B27)),NOT(ISNUMBER(E27)),B27=0),"",E27/B27)</x:f>
      </x:c>
      <x:c r="I27" s="173" t="str">
        <x:f>IF(OR(A27="",NOT(ISNUMBER(B27)),NOT(ISNUMBER(F27)),B27=0),"",F27/B27)</x:f>
      </x:c>
      <x:c r="J27" s="81"/>
      <x:c r="K27" s="81"/>
      <x:c r="L27" s="81"/>
      <x:c r="M27" s="155" t="str">
        <x:f>IF(A27="","",IF(NOT(ISNUMBER(B27)),"DENOMINATOR MISSING",IF(OR(B27&lt;0,C27&gt;B27,D27&gt;B27,E27&gt;B27,F27&gt;B27),"CHECK COUNTS","CHECK DEFINITIONS / EVIDENCE")))</x:f>
      </x:c>
    </x:row>
    <x:row r="28" ht="42" customHeight="1">
      <x:c r="A28" s="81"/>
      <x:c r="B28" s="81"/>
      <x:c r="C28" s="81"/>
      <x:c r="D28" s="81"/>
      <x:c r="E28" s="81"/>
      <x:c r="F28" s="81"/>
      <x:c r="G28" s="173" t="str">
        <x:f>IF(OR(A28="",NOT(ISNUMBER(B28)),NOT(ISNUMBER(D28)),B28=0),"",D28/B28)</x:f>
      </x:c>
      <x:c r="H28" s="173" t="str">
        <x:f>IF(OR(A28="",NOT(ISNUMBER(B28)),NOT(ISNUMBER(E28)),B28=0),"",E28/B28)</x:f>
      </x:c>
      <x:c r="I28" s="173" t="str">
        <x:f>IF(OR(A28="",NOT(ISNUMBER(B28)),NOT(ISNUMBER(F28)),B28=0),"",F28/B28)</x:f>
      </x:c>
      <x:c r="J28" s="81"/>
      <x:c r="K28" s="81"/>
      <x:c r="L28" s="81"/>
      <x:c r="M28" s="155" t="str">
        <x:f>IF(A28="","",IF(NOT(ISNUMBER(B28)),"DENOMINATOR MISSING",IF(OR(B28&lt;0,C28&gt;B28,D28&gt;B28,E28&gt;B28,F28&gt;B28),"CHECK COUNTS","CHECK DEFINITIONS / EVIDENCE")))</x:f>
      </x:c>
    </x:row>
    <x:row r="29" ht="42" customHeight="1">
      <x:c r="A29" s="81"/>
      <x:c r="B29" s="81"/>
      <x:c r="C29" s="81"/>
      <x:c r="D29" s="81"/>
      <x:c r="E29" s="81"/>
      <x:c r="F29" s="81"/>
      <x:c r="G29" s="173" t="str">
        <x:f>IF(OR(A29="",NOT(ISNUMBER(B29)),NOT(ISNUMBER(D29)),B29=0),"",D29/B29)</x:f>
      </x:c>
      <x:c r="H29" s="173" t="str">
        <x:f>IF(OR(A29="",NOT(ISNUMBER(B29)),NOT(ISNUMBER(E29)),B29=0),"",E29/B29)</x:f>
      </x:c>
      <x:c r="I29" s="173" t="str">
        <x:f>IF(OR(A29="",NOT(ISNUMBER(B29)),NOT(ISNUMBER(F29)),B29=0),"",F29/B29)</x:f>
      </x:c>
      <x:c r="J29" s="81"/>
      <x:c r="K29" s="81"/>
      <x:c r="L29" s="81"/>
      <x:c r="M29" s="155" t="str">
        <x:f>IF(A29="","",IF(NOT(ISNUMBER(B29)),"DENOMINATOR MISSING",IF(OR(B29&lt;0,C29&gt;B29,D29&gt;B29,E29&gt;B29,F29&gt;B29),"CHECK COUNTS","CHECK DEFINITIONS / EVIDENCE")))</x:f>
      </x:c>
    </x:row>
    <x:row r="30" ht="42" customHeight="1">
      <x:c r="A30" s="81"/>
      <x:c r="B30" s="81"/>
      <x:c r="C30" s="81"/>
      <x:c r="D30" s="81"/>
      <x:c r="E30" s="81"/>
      <x:c r="F30" s="81"/>
      <x:c r="G30" s="173" t="str">
        <x:f>IF(OR(A30="",NOT(ISNUMBER(B30)),NOT(ISNUMBER(D30)),B30=0),"",D30/B30)</x:f>
      </x:c>
      <x:c r="H30" s="173" t="str">
        <x:f>IF(OR(A30="",NOT(ISNUMBER(B30)),NOT(ISNUMBER(E30)),B30=0),"",E30/B30)</x:f>
      </x:c>
      <x:c r="I30" s="173" t="str">
        <x:f>IF(OR(A30="",NOT(ISNUMBER(B30)),NOT(ISNUMBER(F30)),B30=0),"",F30/B30)</x:f>
      </x:c>
      <x:c r="J30" s="81"/>
      <x:c r="K30" s="81"/>
      <x:c r="L30" s="81"/>
      <x:c r="M30" s="155" t="str">
        <x:f>IF(A30="","",IF(NOT(ISNUMBER(B30)),"DENOMINATOR MISSING",IF(OR(B30&lt;0,C30&gt;B30,D30&gt;B30,E30&gt;B30,F30&gt;B30),"CHECK COUNTS","CHECK DEFINITIONS / EVIDENCE")))</x:f>
      </x:c>
    </x:row>
    <x:row r="31" ht="42" customHeight="1">
      <x:c r="A31" s="81"/>
      <x:c r="B31" s="81"/>
      <x:c r="C31" s="81"/>
      <x:c r="D31" s="81"/>
      <x:c r="E31" s="81"/>
      <x:c r="F31" s="81"/>
      <x:c r="G31" s="173" t="str">
        <x:f>IF(OR(A31="",NOT(ISNUMBER(B31)),NOT(ISNUMBER(D31)),B31=0),"",D31/B31)</x:f>
      </x:c>
      <x:c r="H31" s="173" t="str">
        <x:f>IF(OR(A31="",NOT(ISNUMBER(B31)),NOT(ISNUMBER(E31)),B31=0),"",E31/B31)</x:f>
      </x:c>
      <x:c r="I31" s="173" t="str">
        <x:f>IF(OR(A31="",NOT(ISNUMBER(B31)),NOT(ISNUMBER(F31)),B31=0),"",F31/B31)</x:f>
      </x:c>
      <x:c r="J31" s="81"/>
      <x:c r="K31" s="81"/>
      <x:c r="L31" s="81"/>
      <x:c r="M31" s="155" t="str">
        <x:f>IF(A31="","",IF(NOT(ISNUMBER(B31)),"DENOMINATOR MISSING",IF(OR(B31&lt;0,C31&gt;B31,D31&gt;B31,E31&gt;B31,F31&gt;B31),"CHECK COUNTS","CHECK DEFINITIONS / EVIDENCE")))</x:f>
      </x:c>
    </x:row>
    <x:row r="32" ht="42" customHeight="1">
      <x:c r="A32" s="81"/>
      <x:c r="B32" s="81"/>
      <x:c r="C32" s="81"/>
      <x:c r="D32" s="81"/>
      <x:c r="E32" s="81"/>
      <x:c r="F32" s="81"/>
      <x:c r="G32" s="173" t="str">
        <x:f>IF(OR(A32="",NOT(ISNUMBER(B32)),NOT(ISNUMBER(D32)),B32=0),"",D32/B32)</x:f>
      </x:c>
      <x:c r="H32" s="173" t="str">
        <x:f>IF(OR(A32="",NOT(ISNUMBER(B32)),NOT(ISNUMBER(E32)),B32=0),"",E32/B32)</x:f>
      </x:c>
      <x:c r="I32" s="173" t="str">
        <x:f>IF(OR(A32="",NOT(ISNUMBER(B32)),NOT(ISNUMBER(F32)),B32=0),"",F32/B32)</x:f>
      </x:c>
      <x:c r="J32" s="81"/>
      <x:c r="K32" s="81"/>
      <x:c r="L32" s="81"/>
      <x:c r="M32" s="155" t="str">
        <x:f>IF(A32="","",IF(NOT(ISNUMBER(B32)),"DENOMINATOR MISSING",IF(OR(B32&lt;0,C32&gt;B32,D32&gt;B32,E32&gt;B32,F32&gt;B32),"CHECK COUNTS","CHECK DEFINITIONS / EVIDENCE")))</x:f>
      </x:c>
    </x:row>
    <x:row r="33" ht="42" customHeight="1">
      <x:c r="A33" s="81"/>
      <x:c r="B33" s="81"/>
      <x:c r="C33" s="81"/>
      <x:c r="D33" s="81"/>
      <x:c r="E33" s="81"/>
      <x:c r="F33" s="81"/>
      <x:c r="G33" s="173" t="str">
        <x:f>IF(OR(A33="",NOT(ISNUMBER(B33)),NOT(ISNUMBER(D33)),B33=0),"",D33/B33)</x:f>
      </x:c>
      <x:c r="H33" s="173" t="str">
        <x:f>IF(OR(A33="",NOT(ISNUMBER(B33)),NOT(ISNUMBER(E33)),B33=0),"",E33/B33)</x:f>
      </x:c>
      <x:c r="I33" s="173" t="str">
        <x:f>IF(OR(A33="",NOT(ISNUMBER(B33)),NOT(ISNUMBER(F33)),B33=0),"",F33/B33)</x:f>
      </x:c>
      <x:c r="J33" s="81"/>
      <x:c r="K33" s="81"/>
      <x:c r="L33" s="81"/>
      <x:c r="M33" s="155" t="str">
        <x:f>IF(A33="","",IF(NOT(ISNUMBER(B33)),"DENOMINATOR MISSING",IF(OR(B33&lt;0,C33&gt;B33,D33&gt;B33,E33&gt;B33,F33&gt;B33),"CHECK COUNTS","CHECK DEFINITIONS / EVIDENCE")))</x:f>
      </x:c>
    </x:row>
    <x:row r="34" ht="42" customHeight="1">
      <x:c r="A34" s="81"/>
      <x:c r="B34" s="81"/>
      <x:c r="C34" s="81"/>
      <x:c r="D34" s="81"/>
      <x:c r="E34" s="81"/>
      <x:c r="F34" s="81"/>
      <x:c r="G34" s="173" t="str">
        <x:f>IF(OR(A34="",NOT(ISNUMBER(B34)),NOT(ISNUMBER(D34)),B34=0),"",D34/B34)</x:f>
      </x:c>
      <x:c r="H34" s="173" t="str">
        <x:f>IF(OR(A34="",NOT(ISNUMBER(B34)),NOT(ISNUMBER(E34)),B34=0),"",E34/B34)</x:f>
      </x:c>
      <x:c r="I34" s="173" t="str">
        <x:f>IF(OR(A34="",NOT(ISNUMBER(B34)),NOT(ISNUMBER(F34)),B34=0),"",F34/B34)</x:f>
      </x:c>
      <x:c r="J34" s="81"/>
      <x:c r="K34" s="81"/>
      <x:c r="L34" s="81"/>
      <x:c r="M34" s="155" t="str">
        <x:f>IF(A34="","",IF(NOT(ISNUMBER(B34)),"DENOMINATOR MISSING",IF(OR(B34&lt;0,C34&gt;B34,D34&gt;B34,E34&gt;B34,F34&gt;B34),"CHECK COUNTS","CHECK DEFINITIONS / EVIDENCE")))</x:f>
      </x:c>
    </x:row>
    <x:row r="35" ht="42" customHeight="1">
      <x:c r="A35" s="81"/>
      <x:c r="B35" s="81"/>
      <x:c r="C35" s="81"/>
      <x:c r="D35" s="81"/>
      <x:c r="E35" s="81"/>
      <x:c r="F35" s="81"/>
      <x:c r="G35" s="173" t="str">
        <x:f>IF(OR(A35="",NOT(ISNUMBER(B35)),NOT(ISNUMBER(D35)),B35=0),"",D35/B35)</x:f>
      </x:c>
      <x:c r="H35" s="173" t="str">
        <x:f>IF(OR(A35="",NOT(ISNUMBER(B35)),NOT(ISNUMBER(E35)),B35=0),"",E35/B35)</x:f>
      </x:c>
      <x:c r="I35" s="173" t="str">
        <x:f>IF(OR(A35="",NOT(ISNUMBER(B35)),NOT(ISNUMBER(F35)),B35=0),"",F35/B35)</x:f>
      </x:c>
      <x:c r="J35" s="81"/>
      <x:c r="K35" s="81"/>
      <x:c r="L35" s="81"/>
      <x:c r="M35" s="155" t="str">
        <x:f>IF(A35="","",IF(NOT(ISNUMBER(B35)),"DENOMINATOR MISSING",IF(OR(B35&lt;0,C35&gt;B35,D35&gt;B35,E35&gt;B35,F35&gt;B35),"CHECK COUNTS","CHECK DEFINITIONS / EVIDENCE")))</x:f>
      </x:c>
    </x:row>
    <x:row r="36" ht="42" customHeight="1">
      <x:c r="A36" s="81"/>
      <x:c r="B36" s="81"/>
      <x:c r="C36" s="81"/>
      <x:c r="D36" s="81"/>
      <x:c r="E36" s="81"/>
      <x:c r="F36" s="81"/>
      <x:c r="G36" s="173" t="str">
        <x:f>IF(OR(A36="",NOT(ISNUMBER(B36)),NOT(ISNUMBER(D36)),B36=0),"",D36/B36)</x:f>
      </x:c>
      <x:c r="H36" s="173" t="str">
        <x:f>IF(OR(A36="",NOT(ISNUMBER(B36)),NOT(ISNUMBER(E36)),B36=0),"",E36/B36)</x:f>
      </x:c>
      <x:c r="I36" s="173" t="str">
        <x:f>IF(OR(A36="",NOT(ISNUMBER(B36)),NOT(ISNUMBER(F36)),B36=0),"",F36/B36)</x:f>
      </x:c>
      <x:c r="J36" s="81"/>
      <x:c r="K36" s="81"/>
      <x:c r="L36" s="81"/>
      <x:c r="M36" s="155" t="str">
        <x:f>IF(A36="","",IF(NOT(ISNUMBER(B36)),"DENOMINATOR MISSING",IF(OR(B36&lt;0,C36&gt;B36,D36&gt;B36,E36&gt;B36,F36&gt;B36),"CHECK COUNTS","CHECK DEFINITIONS / EVIDENCE")))</x:f>
      </x:c>
    </x:row>
    <x:row r="37" ht="42" customHeight="1">
      <x:c r="A37" s="81"/>
      <x:c r="B37" s="81"/>
      <x:c r="C37" s="81"/>
      <x:c r="D37" s="81"/>
      <x:c r="E37" s="81"/>
      <x:c r="F37" s="81"/>
      <x:c r="G37" s="173" t="str">
        <x:f>IF(OR(A37="",NOT(ISNUMBER(B37)),NOT(ISNUMBER(D37)),B37=0),"",D37/B37)</x:f>
      </x:c>
      <x:c r="H37" s="173" t="str">
        <x:f>IF(OR(A37="",NOT(ISNUMBER(B37)),NOT(ISNUMBER(E37)),B37=0),"",E37/B37)</x:f>
      </x:c>
      <x:c r="I37" s="173" t="str">
        <x:f>IF(OR(A37="",NOT(ISNUMBER(B37)),NOT(ISNUMBER(F37)),B37=0),"",F37/B37)</x:f>
      </x:c>
      <x:c r="J37" s="81"/>
      <x:c r="K37" s="81"/>
      <x:c r="L37" s="81"/>
      <x:c r="M37" s="155" t="str">
        <x:f>IF(A37="","",IF(NOT(ISNUMBER(B37)),"DENOMINATOR MISSING",IF(OR(B37&lt;0,C37&gt;B37,D37&gt;B37,E37&gt;B37,F37&gt;B37),"CHECK COUNTS","CHECK DEFINITIONS / EVIDENCE")))</x:f>
      </x:c>
    </x:row>
    <x:row r="38" ht="42" customHeight="1">
      <x:c r="A38" s="81"/>
      <x:c r="B38" s="81"/>
      <x:c r="C38" s="81"/>
      <x:c r="D38" s="81"/>
      <x:c r="E38" s="81"/>
      <x:c r="F38" s="81"/>
      <x:c r="G38" s="173" t="str">
        <x:f>IF(OR(A38="",NOT(ISNUMBER(B38)),NOT(ISNUMBER(D38)),B38=0),"",D38/B38)</x:f>
      </x:c>
      <x:c r="H38" s="173" t="str">
        <x:f>IF(OR(A38="",NOT(ISNUMBER(B38)),NOT(ISNUMBER(E38)),B38=0),"",E38/B38)</x:f>
      </x:c>
      <x:c r="I38" s="173" t="str">
        <x:f>IF(OR(A38="",NOT(ISNUMBER(B38)),NOT(ISNUMBER(F38)),B38=0),"",F38/B38)</x:f>
      </x:c>
      <x:c r="J38" s="81"/>
      <x:c r="K38" s="81"/>
      <x:c r="L38" s="81"/>
      <x:c r="M38" s="155" t="str">
        <x:f>IF(A38="","",IF(NOT(ISNUMBER(B38)),"DENOMINATOR MISSING",IF(OR(B38&lt;0,C38&gt;B38,D38&gt;B38,E38&gt;B38,F38&gt;B38),"CHECK COUNTS","CHECK DEFINITIONS / EVIDENCE")))</x:f>
      </x:c>
    </x:row>
    <x:row r="39" ht="42" customHeight="1">
      <x:c r="A39" s="81"/>
      <x:c r="B39" s="81"/>
      <x:c r="C39" s="81"/>
      <x:c r="D39" s="81"/>
      <x:c r="E39" s="81"/>
      <x:c r="F39" s="81"/>
      <x:c r="G39" s="173" t="str">
        <x:f>IF(OR(A39="",NOT(ISNUMBER(B39)),NOT(ISNUMBER(D39)),B39=0),"",D39/B39)</x:f>
      </x:c>
      <x:c r="H39" s="173" t="str">
        <x:f>IF(OR(A39="",NOT(ISNUMBER(B39)),NOT(ISNUMBER(E39)),B39=0),"",E39/B39)</x:f>
      </x:c>
      <x:c r="I39" s="173" t="str">
        <x:f>IF(OR(A39="",NOT(ISNUMBER(B39)),NOT(ISNUMBER(F39)),B39=0),"",F39/B39)</x:f>
      </x:c>
      <x:c r="J39" s="81"/>
      <x:c r="K39" s="81"/>
      <x:c r="L39" s="81"/>
      <x:c r="M39" s="155" t="str">
        <x:f>IF(A39="","",IF(NOT(ISNUMBER(B39)),"DENOMINATOR MISSING",IF(OR(B39&lt;0,C39&gt;B39,D39&gt;B39,E39&gt;B39,F39&gt;B39),"CHECK COUNTS","CHECK DEFINITIONS / EVIDENCE")))</x:f>
      </x:c>
    </x:row>
    <x:row r="40" ht="42" customHeight="1">
      <x:c r="A40" s="81"/>
      <x:c r="B40" s="81"/>
      <x:c r="C40" s="81"/>
      <x:c r="D40" s="81"/>
      <x:c r="E40" s="81"/>
      <x:c r="F40" s="81"/>
      <x:c r="G40" s="173" t="str">
        <x:f>IF(OR(A40="",NOT(ISNUMBER(B40)),NOT(ISNUMBER(D40)),B40=0),"",D40/B40)</x:f>
      </x:c>
      <x:c r="H40" s="173" t="str">
        <x:f>IF(OR(A40="",NOT(ISNUMBER(B40)),NOT(ISNUMBER(E40)),B40=0),"",E40/B40)</x:f>
      </x:c>
      <x:c r="I40" s="173" t="str">
        <x:f>IF(OR(A40="",NOT(ISNUMBER(B40)),NOT(ISNUMBER(F40)),B40=0),"",F40/B40)</x:f>
      </x:c>
      <x:c r="J40" s="81"/>
      <x:c r="K40" s="81"/>
      <x:c r="L40" s="81"/>
      <x:c r="M40" s="155" t="str">
        <x:f>IF(A40="","",IF(NOT(ISNUMBER(B40)),"DENOMINATOR MISSING",IF(OR(B40&lt;0,C40&gt;B40,D40&gt;B40,E40&gt;B40,F40&gt;B40),"CHECK COUNTS","CHECK DEFINITIONS / EVIDENCE")))</x:f>
      </x:c>
    </x:row>
    <x:row r="41" ht="42" customHeight="1">
      <x:c r="A41" s="81"/>
      <x:c r="B41" s="81"/>
      <x:c r="C41" s="81"/>
      <x:c r="D41" s="81"/>
      <x:c r="E41" s="81"/>
      <x:c r="F41" s="81"/>
      <x:c r="G41" s="173" t="str">
        <x:f>IF(OR(A41="",NOT(ISNUMBER(B41)),NOT(ISNUMBER(D41)),B41=0),"",D41/B41)</x:f>
      </x:c>
      <x:c r="H41" s="173" t="str">
        <x:f>IF(OR(A41="",NOT(ISNUMBER(B41)),NOT(ISNUMBER(E41)),B41=0),"",E41/B41)</x:f>
      </x:c>
      <x:c r="I41" s="173" t="str">
        <x:f>IF(OR(A41="",NOT(ISNUMBER(B41)),NOT(ISNUMBER(F41)),B41=0),"",F41/B41)</x:f>
      </x:c>
      <x:c r="J41" s="81"/>
      <x:c r="K41" s="81"/>
      <x:c r="L41" s="81"/>
      <x:c r="M41" s="155" t="str">
        <x:f>IF(A41="","",IF(NOT(ISNUMBER(B41)),"DENOMINATOR MISSING",IF(OR(B41&lt;0,C41&gt;B41,D41&gt;B41,E41&gt;B41,F41&gt;B41),"CHECK COUNTS","CHECK DEFINITIONS / EVIDENCE")))</x:f>
      </x:c>
    </x:row>
    <x:row r="42" ht="42" customHeight="1">
      <x:c r="A42" s="81"/>
      <x:c r="B42" s="81"/>
      <x:c r="C42" s="81"/>
      <x:c r="D42" s="81"/>
      <x:c r="E42" s="81"/>
      <x:c r="F42" s="81"/>
      <x:c r="G42" s="173" t="str">
        <x:f>IF(OR(A42="",NOT(ISNUMBER(B42)),NOT(ISNUMBER(D42)),B42=0),"",D42/B42)</x:f>
      </x:c>
      <x:c r="H42" s="173" t="str">
        <x:f>IF(OR(A42="",NOT(ISNUMBER(B42)),NOT(ISNUMBER(E42)),B42=0),"",E42/B42)</x:f>
      </x:c>
      <x:c r="I42" s="173" t="str">
        <x:f>IF(OR(A42="",NOT(ISNUMBER(B42)),NOT(ISNUMBER(F42)),B42=0),"",F42/B42)</x:f>
      </x:c>
      <x:c r="J42" s="81"/>
      <x:c r="K42" s="81"/>
      <x:c r="L42" s="81"/>
      <x:c r="M42" s="155" t="str">
        <x:f>IF(A42="","",IF(NOT(ISNUMBER(B42)),"DENOMINATOR MISSING",IF(OR(B42&lt;0,C42&gt;B42,D42&gt;B42,E42&gt;B42,F42&gt;B42),"CHECK COUNTS","CHECK DEFINITIONS / EVIDENCE")))</x:f>
      </x:c>
    </x:row>
    <x:row r="43" ht="42" customHeight="1">
      <x:c r="A43" s="81"/>
      <x:c r="B43" s="81"/>
      <x:c r="C43" s="81"/>
      <x:c r="D43" s="81"/>
      <x:c r="E43" s="81"/>
      <x:c r="F43" s="81"/>
      <x:c r="G43" s="173" t="str">
        <x:f>IF(OR(A43="",NOT(ISNUMBER(B43)),NOT(ISNUMBER(D43)),B43=0),"",D43/B43)</x:f>
      </x:c>
      <x:c r="H43" s="173" t="str">
        <x:f>IF(OR(A43="",NOT(ISNUMBER(B43)),NOT(ISNUMBER(E43)),B43=0),"",E43/B43)</x:f>
      </x:c>
      <x:c r="I43" s="173" t="str">
        <x:f>IF(OR(A43="",NOT(ISNUMBER(B43)),NOT(ISNUMBER(F43)),B43=0),"",F43/B43)</x:f>
      </x:c>
      <x:c r="J43" s="81"/>
      <x:c r="K43" s="81"/>
      <x:c r="L43" s="81"/>
      <x:c r="M43" s="155" t="str">
        <x:f>IF(A43="","",IF(NOT(ISNUMBER(B43)),"DENOMINATOR MISSING",IF(OR(B43&lt;0,C43&gt;B43,D43&gt;B43,E43&gt;B43,F43&gt;B43),"CHECK COUNTS","CHECK DEFINITIONS / EVIDENCE")))</x:f>
      </x:c>
    </x:row>
    <x:row r="44" ht="42" customHeight="1">
      <x:c r="A44" s="81"/>
      <x:c r="B44" s="81"/>
      <x:c r="C44" s="81"/>
      <x:c r="D44" s="81"/>
      <x:c r="E44" s="81"/>
      <x:c r="F44" s="81"/>
      <x:c r="G44" s="173" t="str">
        <x:f>IF(OR(A44="",NOT(ISNUMBER(B44)),NOT(ISNUMBER(D44)),B44=0),"",D44/B44)</x:f>
      </x:c>
      <x:c r="H44" s="173" t="str">
        <x:f>IF(OR(A44="",NOT(ISNUMBER(B44)),NOT(ISNUMBER(E44)),B44=0),"",E44/B44)</x:f>
      </x:c>
      <x:c r="I44" s="173" t="str">
        <x:f>IF(OR(A44="",NOT(ISNUMBER(B44)),NOT(ISNUMBER(F44)),B44=0),"",F44/B44)</x:f>
      </x:c>
      <x:c r="J44" s="81"/>
      <x:c r="K44" s="81"/>
      <x:c r="L44" s="81"/>
      <x:c r="M44" s="155" t="str">
        <x:f>IF(A44="","",IF(NOT(ISNUMBER(B44)),"DENOMINATOR MISSING",IF(OR(B44&lt;0,C44&gt;B44,D44&gt;B44,E44&gt;B44,F44&gt;B44),"CHECK COUNTS","CHECK DEFINITIONS / EVIDENCE")))</x:f>
      </x:c>
    </x:row>
    <x:row r="45" ht="42" customHeight="1">
      <x:c r="A45" s="81"/>
      <x:c r="B45" s="81"/>
      <x:c r="C45" s="81"/>
      <x:c r="D45" s="81"/>
      <x:c r="E45" s="81"/>
      <x:c r="F45" s="81"/>
      <x:c r="G45" s="173" t="str">
        <x:f>IF(OR(A45="",NOT(ISNUMBER(B45)),NOT(ISNUMBER(D45)),B45=0),"",D45/B45)</x:f>
      </x:c>
      <x:c r="H45" s="173" t="str">
        <x:f>IF(OR(A45="",NOT(ISNUMBER(B45)),NOT(ISNUMBER(E45)),B45=0),"",E45/B45)</x:f>
      </x:c>
      <x:c r="I45" s="173" t="str">
        <x:f>IF(OR(A45="",NOT(ISNUMBER(B45)),NOT(ISNUMBER(F45)),B45=0),"",F45/B45)</x:f>
      </x:c>
      <x:c r="J45" s="81"/>
      <x:c r="K45" s="81"/>
      <x:c r="L45" s="81"/>
      <x:c r="M45" s="155" t="str">
        <x:f>IF(A45="","",IF(NOT(ISNUMBER(B45)),"DENOMINATOR MISSING",IF(OR(B45&lt;0,C45&gt;B45,D45&gt;B45,E45&gt;B45,F45&gt;B45),"CHECK COUNTS","CHECK DEFINITIONS / EVIDENCE")))</x:f>
      </x:c>
    </x:row>
    <x:row r="46" ht="42" customHeight="1">
      <x:c r="A46" s="81"/>
      <x:c r="B46" s="81"/>
      <x:c r="C46" s="81"/>
      <x:c r="D46" s="81"/>
      <x:c r="E46" s="81"/>
      <x:c r="F46" s="81"/>
      <x:c r="G46" s="173" t="str">
        <x:f>IF(OR(A46="",NOT(ISNUMBER(B46)),NOT(ISNUMBER(D46)),B46=0),"",D46/B46)</x:f>
      </x:c>
      <x:c r="H46" s="173" t="str">
        <x:f>IF(OR(A46="",NOT(ISNUMBER(B46)),NOT(ISNUMBER(E46)),B46=0),"",E46/B46)</x:f>
      </x:c>
      <x:c r="I46" s="173" t="str">
        <x:f>IF(OR(A46="",NOT(ISNUMBER(B46)),NOT(ISNUMBER(F46)),B46=0),"",F46/B46)</x:f>
      </x:c>
      <x:c r="J46" s="81"/>
      <x:c r="K46" s="81"/>
      <x:c r="L46" s="81"/>
      <x:c r="M46" s="155" t="str">
        <x:f>IF(A46="","",IF(NOT(ISNUMBER(B46)),"DENOMINATOR MISSING",IF(OR(B46&lt;0,C46&gt;B46,D46&gt;B46,E46&gt;B46,F46&gt;B46),"CHECK COUNTS","CHECK DEFINITIONS / EVIDENCE")))</x:f>
      </x:c>
    </x:row>
    <x:row r="47" ht="42" customHeight="1">
      <x:c r="A47" s="81"/>
      <x:c r="B47" s="81"/>
      <x:c r="C47" s="81"/>
      <x:c r="D47" s="81"/>
      <x:c r="E47" s="81"/>
      <x:c r="F47" s="81"/>
      <x:c r="G47" s="173" t="str">
        <x:f>IF(OR(A47="",NOT(ISNUMBER(B47)),NOT(ISNUMBER(D47)),B47=0),"",D47/B47)</x:f>
      </x:c>
      <x:c r="H47" s="173" t="str">
        <x:f>IF(OR(A47="",NOT(ISNUMBER(B47)),NOT(ISNUMBER(E47)),B47=0),"",E47/B47)</x:f>
      </x:c>
      <x:c r="I47" s="173" t="str">
        <x:f>IF(OR(A47="",NOT(ISNUMBER(B47)),NOT(ISNUMBER(F47)),B47=0),"",F47/B47)</x:f>
      </x:c>
      <x:c r="J47" s="81"/>
      <x:c r="K47" s="81"/>
      <x:c r="L47" s="81"/>
      <x:c r="M47" s="155" t="str">
        <x:f>IF(A47="","",IF(NOT(ISNUMBER(B47)),"DENOMINATOR MISSING",IF(OR(B47&lt;0,C47&gt;B47,D47&gt;B47,E47&gt;B47,F47&gt;B47),"CHECK COUNTS","CHECK DEFINITIONS / EVIDENCE")))</x:f>
      </x:c>
    </x:row>
    <x:row r="48" ht="42" customHeight="1">
      <x:c r="A48" s="81"/>
      <x:c r="B48" s="81"/>
      <x:c r="C48" s="81"/>
      <x:c r="D48" s="81"/>
      <x:c r="E48" s="81"/>
      <x:c r="F48" s="81"/>
      <x:c r="G48" s="173" t="str">
        <x:f>IF(OR(A48="",NOT(ISNUMBER(B48)),NOT(ISNUMBER(D48)),B48=0),"",D48/B48)</x:f>
      </x:c>
      <x:c r="H48" s="173" t="str">
        <x:f>IF(OR(A48="",NOT(ISNUMBER(B48)),NOT(ISNUMBER(E48)),B48=0),"",E48/B48)</x:f>
      </x:c>
      <x:c r="I48" s="173" t="str">
        <x:f>IF(OR(A48="",NOT(ISNUMBER(B48)),NOT(ISNUMBER(F48)),B48=0),"",F48/B48)</x:f>
      </x:c>
      <x:c r="J48" s="81"/>
      <x:c r="K48" s="81"/>
      <x:c r="L48" s="81"/>
      <x:c r="M48" s="155" t="str">
        <x:f>IF(A48="","",IF(NOT(ISNUMBER(B48)),"DENOMINATOR MISSING",IF(OR(B48&lt;0,C48&gt;B48,D48&gt;B48,E48&gt;B48,F48&gt;B48),"CHECK COUNTS","CHECK DEFINITIONS / EVIDENCE")))</x:f>
      </x:c>
    </x:row>
    <x:row r="49" ht="42" customHeight="1">
      <x:c r="A49" s="81"/>
      <x:c r="B49" s="81"/>
      <x:c r="C49" s="81"/>
      <x:c r="D49" s="81"/>
      <x:c r="E49" s="81"/>
      <x:c r="F49" s="81"/>
      <x:c r="G49" s="173" t="str">
        <x:f>IF(OR(A49="",NOT(ISNUMBER(B49)),NOT(ISNUMBER(D49)),B49=0),"",D49/B49)</x:f>
      </x:c>
      <x:c r="H49" s="173" t="str">
        <x:f>IF(OR(A49="",NOT(ISNUMBER(B49)),NOT(ISNUMBER(E49)),B49=0),"",E49/B49)</x:f>
      </x:c>
      <x:c r="I49" s="173" t="str">
        <x:f>IF(OR(A49="",NOT(ISNUMBER(B49)),NOT(ISNUMBER(F49)),B49=0),"",F49/B49)</x:f>
      </x:c>
      <x:c r="J49" s="81"/>
      <x:c r="K49" s="81"/>
      <x:c r="L49" s="81"/>
      <x:c r="M49" s="155" t="str">
        <x:f>IF(A49="","",IF(NOT(ISNUMBER(B49)),"DENOMINATOR MISSING",IF(OR(B49&lt;0,C49&gt;B49,D49&gt;B49,E49&gt;B49,F49&gt;B49),"CHECK COUNTS","CHECK DEFINITIONS / EVIDENCE")))</x:f>
      </x:c>
    </x:row>
    <x:row r="50" ht="42" customHeight="1">
      <x:c r="A50" s="81"/>
      <x:c r="B50" s="81"/>
      <x:c r="C50" s="81"/>
      <x:c r="D50" s="81"/>
      <x:c r="E50" s="81"/>
      <x:c r="F50" s="81"/>
      <x:c r="G50" s="173" t="str">
        <x:f>IF(OR(A50="",NOT(ISNUMBER(B50)),NOT(ISNUMBER(D50)),B50=0),"",D50/B50)</x:f>
      </x:c>
      <x:c r="H50" s="173" t="str">
        <x:f>IF(OR(A50="",NOT(ISNUMBER(B50)),NOT(ISNUMBER(E50)),B50=0),"",E50/B50)</x:f>
      </x:c>
      <x:c r="I50" s="173" t="str">
        <x:f>IF(OR(A50="",NOT(ISNUMBER(B50)),NOT(ISNUMBER(F50)),B50=0),"",F50/B50)</x:f>
      </x:c>
      <x:c r="J50" s="81"/>
      <x:c r="K50" s="81"/>
      <x:c r="L50" s="81"/>
      <x:c r="M50" s="155" t="str">
        <x:f>IF(A50="","",IF(NOT(ISNUMBER(B50)),"DENOMINATOR MISSING",IF(OR(B50&lt;0,C50&gt;B50,D50&gt;B50,E50&gt;B50,F50&gt;B50),"CHECK COUNTS","CHECK DEFINITIONS / EVIDENCE")))</x:f>
      </x:c>
    </x:row>
    <x:row r="51" ht="42" customHeight="1">
      <x:c r="A51" s="81"/>
      <x:c r="B51" s="81"/>
      <x:c r="C51" s="81"/>
      <x:c r="D51" s="81"/>
      <x:c r="E51" s="81"/>
      <x:c r="F51" s="81"/>
      <x:c r="G51" s="173" t="str">
        <x:f>IF(OR(A51="",NOT(ISNUMBER(B51)),NOT(ISNUMBER(D51)),B51=0),"",D51/B51)</x:f>
      </x:c>
      <x:c r="H51" s="173" t="str">
        <x:f>IF(OR(A51="",NOT(ISNUMBER(B51)),NOT(ISNUMBER(E51)),B51=0),"",E51/B51)</x:f>
      </x:c>
      <x:c r="I51" s="173" t="str">
        <x:f>IF(OR(A51="",NOT(ISNUMBER(B51)),NOT(ISNUMBER(F51)),B51=0),"",F51/B51)</x:f>
      </x:c>
      <x:c r="J51" s="81"/>
      <x:c r="K51" s="81"/>
      <x:c r="L51" s="81"/>
      <x:c r="M51" s="155" t="str">
        <x:f>IF(A51="","",IF(NOT(ISNUMBER(B51)),"DENOMINATOR MISSING",IF(OR(B51&lt;0,C51&gt;B51,D51&gt;B51,E51&gt;B51,F51&gt;B51),"CHECK COUNTS","CHECK DEFINITIONS / EVIDENCE")))</x:f>
      </x:c>
    </x:row>
    <x:row r="52" ht="42" customHeight="1">
      <x:c r="A52" s="81"/>
      <x:c r="B52" s="81"/>
      <x:c r="C52" s="81"/>
      <x:c r="D52" s="81"/>
      <x:c r="E52" s="81"/>
      <x:c r="F52" s="81"/>
      <x:c r="G52" s="173" t="str">
        <x:f>IF(OR(A52="",NOT(ISNUMBER(B52)),NOT(ISNUMBER(D52)),B52=0),"",D52/B52)</x:f>
      </x:c>
      <x:c r="H52" s="173" t="str">
        <x:f>IF(OR(A52="",NOT(ISNUMBER(B52)),NOT(ISNUMBER(E52)),B52=0),"",E52/B52)</x:f>
      </x:c>
      <x:c r="I52" s="173" t="str">
        <x:f>IF(OR(A52="",NOT(ISNUMBER(B52)),NOT(ISNUMBER(F52)),B52=0),"",F52/B52)</x:f>
      </x:c>
      <x:c r="J52" s="81"/>
      <x:c r="K52" s="81"/>
      <x:c r="L52" s="81"/>
      <x:c r="M52" s="155" t="str">
        <x:f>IF(A52="","",IF(NOT(ISNUMBER(B52)),"DENOMINATOR MISSING",IF(OR(B52&lt;0,C52&gt;B52,D52&gt;B52,E52&gt;B52,F52&gt;B52),"CHECK COUNTS","CHECK DEFINITIONS / EVIDENCE")))</x:f>
      </x:c>
    </x:row>
    <x:row r="53" ht="42" customHeight="1">
      <x:c r="A53" s="81"/>
      <x:c r="B53" s="81"/>
      <x:c r="C53" s="81"/>
      <x:c r="D53" s="81"/>
      <x:c r="E53" s="81"/>
      <x:c r="F53" s="81"/>
      <x:c r="G53" s="173" t="str">
        <x:f>IF(OR(A53="",NOT(ISNUMBER(B53)),NOT(ISNUMBER(D53)),B53=0),"",D53/B53)</x:f>
      </x:c>
      <x:c r="H53" s="173" t="str">
        <x:f>IF(OR(A53="",NOT(ISNUMBER(B53)),NOT(ISNUMBER(E53)),B53=0),"",E53/B53)</x:f>
      </x:c>
      <x:c r="I53" s="173" t="str">
        <x:f>IF(OR(A53="",NOT(ISNUMBER(B53)),NOT(ISNUMBER(F53)),B53=0),"",F53/B53)</x:f>
      </x:c>
      <x:c r="J53" s="81"/>
      <x:c r="K53" s="81"/>
      <x:c r="L53" s="81"/>
      <x:c r="M53" s="155" t="str">
        <x:f>IF(A53="","",IF(NOT(ISNUMBER(B53)),"DENOMINATOR MISSING",IF(OR(B53&lt;0,C53&gt;B53,D53&gt;B53,E53&gt;B53,F53&gt;B53),"CHECK COUNTS","CHECK DEFINITIONS / EVIDENCE")))</x:f>
      </x:c>
    </x:row>
    <x:row r="54" ht="42" customHeight="1">
      <x:c r="A54" s="81"/>
      <x:c r="B54" s="81"/>
      <x:c r="C54" s="81"/>
      <x:c r="D54" s="81"/>
      <x:c r="E54" s="81"/>
      <x:c r="F54" s="81"/>
      <x:c r="G54" s="173" t="str">
        <x:f>IF(OR(A54="",NOT(ISNUMBER(B54)),NOT(ISNUMBER(D54)),B54=0),"",D54/B54)</x:f>
      </x:c>
      <x:c r="H54" s="173" t="str">
        <x:f>IF(OR(A54="",NOT(ISNUMBER(B54)),NOT(ISNUMBER(E54)),B54=0),"",E54/B54)</x:f>
      </x:c>
      <x:c r="I54" s="173" t="str">
        <x:f>IF(OR(A54="",NOT(ISNUMBER(B54)),NOT(ISNUMBER(F54)),B54=0),"",F54/B54)</x:f>
      </x:c>
      <x:c r="J54" s="81"/>
      <x:c r="K54" s="81"/>
      <x:c r="L54" s="81"/>
      <x:c r="M54" s="155" t="str">
        <x:f>IF(A54="","",IF(NOT(ISNUMBER(B54)),"DENOMINATOR MISSING",IF(OR(B54&lt;0,C54&gt;B54,D54&gt;B54,E54&gt;B54,F54&gt;B54),"CHECK COUNTS","CHECK DEFINITIONS / EVIDENCE")))</x:f>
      </x:c>
    </x:row>
    <x:row r="55" ht="42" customHeight="1">
      <x:c r="A55" s="81"/>
      <x:c r="B55" s="81"/>
      <x:c r="C55" s="81"/>
      <x:c r="D55" s="81"/>
      <x:c r="E55" s="81"/>
      <x:c r="F55" s="81"/>
      <x:c r="G55" s="173" t="str">
        <x:f>IF(OR(A55="",NOT(ISNUMBER(B55)),NOT(ISNUMBER(D55)),B55=0),"",D55/B55)</x:f>
      </x:c>
      <x:c r="H55" s="173" t="str">
        <x:f>IF(OR(A55="",NOT(ISNUMBER(B55)),NOT(ISNUMBER(E55)),B55=0),"",E55/B55)</x:f>
      </x:c>
      <x:c r="I55" s="173" t="str">
        <x:f>IF(OR(A55="",NOT(ISNUMBER(B55)),NOT(ISNUMBER(F55)),B55=0),"",F55/B55)</x:f>
      </x:c>
      <x:c r="J55" s="81"/>
      <x:c r="K55" s="81"/>
      <x:c r="L55" s="81"/>
      <x:c r="M55" s="155" t="str">
        <x:f>IF(A55="","",IF(NOT(ISNUMBER(B55)),"DENOMINATOR MISSING",IF(OR(B55&lt;0,C55&gt;B55,D55&gt;B55,E55&gt;B55,F55&gt;B55),"CHECK COUNTS","CHECK DEFINITIONS / EVIDENCE")))</x:f>
      </x:c>
    </x:row>
    <x:row r="56" ht="42" customHeight="1">
      <x:c r="A56" s="81"/>
      <x:c r="B56" s="81"/>
      <x:c r="C56" s="81"/>
      <x:c r="D56" s="81"/>
      <x:c r="E56" s="81"/>
      <x:c r="F56" s="81"/>
      <x:c r="G56" s="173" t="str">
        <x:f>IF(OR(A56="",NOT(ISNUMBER(B56)),NOT(ISNUMBER(D56)),B56=0),"",D56/B56)</x:f>
      </x:c>
      <x:c r="H56" s="173" t="str">
        <x:f>IF(OR(A56="",NOT(ISNUMBER(B56)),NOT(ISNUMBER(E56)),B56=0),"",E56/B56)</x:f>
      </x:c>
      <x:c r="I56" s="173" t="str">
        <x:f>IF(OR(A56="",NOT(ISNUMBER(B56)),NOT(ISNUMBER(F56)),B56=0),"",F56/B56)</x:f>
      </x:c>
      <x:c r="J56" s="81"/>
      <x:c r="K56" s="81"/>
      <x:c r="L56" s="81"/>
      <x:c r="M56" s="155" t="str">
        <x:f>IF(A56="","",IF(NOT(ISNUMBER(B56)),"DENOMINATOR MISSING",IF(OR(B56&lt;0,C56&gt;B56,D56&gt;B56,E56&gt;B56,F56&gt;B56),"CHECK COUNTS","CHECK DEFINITIONS / EVIDENCE")))</x:f>
      </x:c>
    </x:row>
    <x:row r="57" ht="42" customHeight="1">
      <x:c r="A57" s="81"/>
      <x:c r="B57" s="81"/>
      <x:c r="C57" s="81"/>
      <x:c r="D57" s="81"/>
      <x:c r="E57" s="81"/>
      <x:c r="F57" s="81"/>
      <x:c r="G57" s="173" t="str">
        <x:f>IF(OR(A57="",NOT(ISNUMBER(B57)),NOT(ISNUMBER(D57)),B57=0),"",D57/B57)</x:f>
      </x:c>
      <x:c r="H57" s="173" t="str">
        <x:f>IF(OR(A57="",NOT(ISNUMBER(B57)),NOT(ISNUMBER(E57)),B57=0),"",E57/B57)</x:f>
      </x:c>
      <x:c r="I57" s="173" t="str">
        <x:f>IF(OR(A57="",NOT(ISNUMBER(B57)),NOT(ISNUMBER(F57)),B57=0),"",F57/B57)</x:f>
      </x:c>
      <x:c r="J57" s="81"/>
      <x:c r="K57" s="81"/>
      <x:c r="L57" s="81"/>
      <x:c r="M57" s="155" t="str">
        <x:f>IF(A57="","",IF(NOT(ISNUMBER(B57)),"DENOMINATOR MISSING",IF(OR(B57&lt;0,C57&gt;B57,D57&gt;B57,E57&gt;B57,F57&gt;B57),"CHECK COUNTS","CHECK DEFINITIONS / EVIDENCE")))</x:f>
      </x:c>
    </x:row>
    <x:row r="58" ht="42" customHeight="1">
      <x:c r="A58" s="81"/>
      <x:c r="B58" s="81"/>
      <x:c r="C58" s="81"/>
      <x:c r="D58" s="81"/>
      <x:c r="E58" s="81"/>
      <x:c r="F58" s="81"/>
      <x:c r="G58" s="173" t="str">
        <x:f>IF(OR(A58="",NOT(ISNUMBER(B58)),NOT(ISNUMBER(D58)),B58=0),"",D58/B58)</x:f>
      </x:c>
      <x:c r="H58" s="173" t="str">
        <x:f>IF(OR(A58="",NOT(ISNUMBER(B58)),NOT(ISNUMBER(E58)),B58=0),"",E58/B58)</x:f>
      </x:c>
      <x:c r="I58" s="173" t="str">
        <x:f>IF(OR(A58="",NOT(ISNUMBER(B58)),NOT(ISNUMBER(F58)),B58=0),"",F58/B58)</x:f>
      </x:c>
      <x:c r="J58" s="81"/>
      <x:c r="K58" s="81"/>
      <x:c r="L58" s="81"/>
      <x:c r="M58" s="155" t="str">
        <x:f>IF(A58="","",IF(NOT(ISNUMBER(B58)),"DENOMINATOR MISSING",IF(OR(B58&lt;0,C58&gt;B58,D58&gt;B58,E58&gt;B58,F58&gt;B58),"CHECK COUNTS","CHECK DEFINITIONS / EVIDENCE")))</x:f>
      </x:c>
    </x:row>
    <x:row r="59" ht="42" customHeight="1">
      <x:c r="A59" s="81"/>
      <x:c r="B59" s="81"/>
      <x:c r="C59" s="81"/>
      <x:c r="D59" s="81"/>
      <x:c r="E59" s="81"/>
      <x:c r="F59" s="81"/>
      <x:c r="G59" s="173" t="str">
        <x:f>IF(OR(A59="",NOT(ISNUMBER(B59)),NOT(ISNUMBER(D59)),B59=0),"",D59/B59)</x:f>
      </x:c>
      <x:c r="H59" s="173" t="str">
        <x:f>IF(OR(A59="",NOT(ISNUMBER(B59)),NOT(ISNUMBER(E59)),B59=0),"",E59/B59)</x:f>
      </x:c>
      <x:c r="I59" s="173" t="str">
        <x:f>IF(OR(A59="",NOT(ISNUMBER(B59)),NOT(ISNUMBER(F59)),B59=0),"",F59/B59)</x:f>
      </x:c>
      <x:c r="J59" s="81"/>
      <x:c r="K59" s="81"/>
      <x:c r="L59" s="81"/>
      <x:c r="M59" s="155" t="str">
        <x:f>IF(A59="","",IF(NOT(ISNUMBER(B59)),"DENOMINATOR MISSING",IF(OR(B59&lt;0,C59&gt;B59,D59&gt;B59,E59&gt;B59,F59&gt;B59),"CHECK COUNTS","CHECK DEFINITIONS / EVIDENCE")))</x:f>
      </x:c>
    </x:row>
    <x:row r="60" ht="42" customHeight="1">
      <x:c r="A60" s="81"/>
      <x:c r="B60" s="81"/>
      <x:c r="C60" s="81"/>
      <x:c r="D60" s="81"/>
      <x:c r="E60" s="81"/>
      <x:c r="F60" s="81"/>
      <x:c r="G60" s="173" t="str">
        <x:f>IF(OR(A60="",NOT(ISNUMBER(B60)),NOT(ISNUMBER(D60)),B60=0),"",D60/B60)</x:f>
      </x:c>
      <x:c r="H60" s="173" t="str">
        <x:f>IF(OR(A60="",NOT(ISNUMBER(B60)),NOT(ISNUMBER(E60)),B60=0),"",E60/B60)</x:f>
      </x:c>
      <x:c r="I60" s="173" t="str">
        <x:f>IF(OR(A60="",NOT(ISNUMBER(B60)),NOT(ISNUMBER(F60)),B60=0),"",F60/B60)</x:f>
      </x:c>
      <x:c r="J60" s="81"/>
      <x:c r="K60" s="81"/>
      <x:c r="L60" s="81"/>
      <x:c r="M60" s="155" t="str">
        <x:f>IF(A60="","",IF(NOT(ISNUMBER(B60)),"DENOMINATOR MISSING",IF(OR(B60&lt;0,C60&gt;B60,D60&gt;B60,E60&gt;B60,F60&gt;B60),"CHECK COUNTS","CHECK DEFINITIONS / EVIDENCE")))</x:f>
      </x:c>
    </x:row>
    <x:row r="61" ht="42" customHeight="1">
      <x:c r="A61" s="81"/>
      <x:c r="B61" s="81"/>
      <x:c r="C61" s="81"/>
      <x:c r="D61" s="81"/>
      <x:c r="E61" s="81"/>
      <x:c r="F61" s="81"/>
      <x:c r="G61" s="173" t="str">
        <x:f>IF(OR(A61="",NOT(ISNUMBER(B61)),NOT(ISNUMBER(D61)),B61=0),"",D61/B61)</x:f>
      </x:c>
      <x:c r="H61" s="173" t="str">
        <x:f>IF(OR(A61="",NOT(ISNUMBER(B61)),NOT(ISNUMBER(E61)),B61=0),"",E61/B61)</x:f>
      </x:c>
      <x:c r="I61" s="173" t="str">
        <x:f>IF(OR(A61="",NOT(ISNUMBER(B61)),NOT(ISNUMBER(F61)),B61=0),"",F61/B61)</x:f>
      </x:c>
      <x:c r="J61" s="81"/>
      <x:c r="K61" s="81"/>
      <x:c r="L61" s="81"/>
      <x:c r="M61" s="155" t="str">
        <x:f>IF(A61="","",IF(NOT(ISNUMBER(B61)),"DENOMINATOR MISSING",IF(OR(B61&lt;0,C61&gt;B61,D61&gt;B61,E61&gt;B61,F61&gt;B61),"CHECK COUNTS","CHECK DEFINITIONS / EVIDENCE")))</x:f>
      </x:c>
    </x:row>
    <x:row r="62" ht="42" customHeight="1">
      <x:c r="A62" s="81"/>
      <x:c r="B62" s="81"/>
      <x:c r="C62" s="81"/>
      <x:c r="D62" s="81"/>
      <x:c r="E62" s="81"/>
      <x:c r="F62" s="81"/>
      <x:c r="G62" s="173" t="str">
        <x:f>IF(OR(A62="",NOT(ISNUMBER(B62)),NOT(ISNUMBER(D62)),B62=0),"",D62/B62)</x:f>
      </x:c>
      <x:c r="H62" s="173" t="str">
        <x:f>IF(OR(A62="",NOT(ISNUMBER(B62)),NOT(ISNUMBER(E62)),B62=0),"",E62/B62)</x:f>
      </x:c>
      <x:c r="I62" s="173" t="str">
        <x:f>IF(OR(A62="",NOT(ISNUMBER(B62)),NOT(ISNUMBER(F62)),B62=0),"",F62/B62)</x:f>
      </x:c>
      <x:c r="J62" s="81"/>
      <x:c r="K62" s="81"/>
      <x:c r="L62" s="81"/>
      <x:c r="M62" s="155" t="str">
        <x:f>IF(A62="","",IF(NOT(ISNUMBER(B62)),"DENOMINATOR MISSING",IF(OR(B62&lt;0,C62&gt;B62,D62&gt;B62,E62&gt;B62,F62&gt;B62),"CHECK COUNTS","CHECK DEFINITIONS / EVIDENCE")))</x:f>
      </x:c>
    </x:row>
    <x:row r="63" ht="42" customHeight="1">
      <x:c r="A63" s="81"/>
      <x:c r="B63" s="81"/>
      <x:c r="C63" s="81"/>
      <x:c r="D63" s="81"/>
      <x:c r="E63" s="81"/>
      <x:c r="F63" s="81"/>
      <x:c r="G63" s="173" t="str">
        <x:f>IF(OR(A63="",NOT(ISNUMBER(B63)),NOT(ISNUMBER(D63)),B63=0),"",D63/B63)</x:f>
      </x:c>
      <x:c r="H63" s="173" t="str">
        <x:f>IF(OR(A63="",NOT(ISNUMBER(B63)),NOT(ISNUMBER(E63)),B63=0),"",E63/B63)</x:f>
      </x:c>
      <x:c r="I63" s="173" t="str">
        <x:f>IF(OR(A63="",NOT(ISNUMBER(B63)),NOT(ISNUMBER(F63)),B63=0),"",F63/B63)</x:f>
      </x:c>
      <x:c r="J63" s="81"/>
      <x:c r="K63" s="81"/>
      <x:c r="L63" s="81"/>
      <x:c r="M63" s="155" t="str">
        <x:f>IF(A63="","",IF(NOT(ISNUMBER(B63)),"DENOMINATOR MISSING",IF(OR(B63&lt;0,C63&gt;B63,D63&gt;B63,E63&gt;B63,F63&gt;B63),"CHECK COUNTS","CHECK DEFINITIONS / EVIDENCE")))</x:f>
      </x:c>
    </x:row>
    <x:row r="64" ht="42" customHeight="1">
      <x:c r="A64" s="81"/>
      <x:c r="B64" s="81"/>
      <x:c r="C64" s="81"/>
      <x:c r="D64" s="81"/>
      <x:c r="E64" s="81"/>
      <x:c r="F64" s="81"/>
      <x:c r="G64" s="173" t="str">
        <x:f>IF(OR(A64="",NOT(ISNUMBER(B64)),NOT(ISNUMBER(D64)),B64=0),"",D64/B64)</x:f>
      </x:c>
      <x:c r="H64" s="173" t="str">
        <x:f>IF(OR(A64="",NOT(ISNUMBER(B64)),NOT(ISNUMBER(E64)),B64=0),"",E64/B64)</x:f>
      </x:c>
      <x:c r="I64" s="173" t="str">
        <x:f>IF(OR(A64="",NOT(ISNUMBER(B64)),NOT(ISNUMBER(F64)),B64=0),"",F64/B64)</x:f>
      </x:c>
      <x:c r="J64" s="81"/>
      <x:c r="K64" s="81"/>
      <x:c r="L64" s="81"/>
      <x:c r="M64" s="155" t="str">
        <x:f>IF(A64="","",IF(NOT(ISNUMBER(B64)),"DENOMINATOR MISSING",IF(OR(B64&lt;0,C64&gt;B64,D64&gt;B64,E64&gt;B64,F64&gt;B64),"CHECK COUNTS","CHECK DEFINITIONS / EVIDENCE")))</x:f>
      </x:c>
    </x:row>
    <x:row r="65" ht="42" customHeight="1">
      <x:c r="A65" s="81"/>
      <x:c r="B65" s="81"/>
      <x:c r="C65" s="81"/>
      <x:c r="D65" s="81"/>
      <x:c r="E65" s="81"/>
      <x:c r="F65" s="81"/>
      <x:c r="G65" s="173" t="str">
        <x:f>IF(OR(A65="",NOT(ISNUMBER(B65)),NOT(ISNUMBER(D65)),B65=0),"",D65/B65)</x:f>
      </x:c>
      <x:c r="H65" s="173" t="str">
        <x:f>IF(OR(A65="",NOT(ISNUMBER(B65)),NOT(ISNUMBER(E65)),B65=0),"",E65/B65)</x:f>
      </x:c>
      <x:c r="I65" s="173" t="str">
        <x:f>IF(OR(A65="",NOT(ISNUMBER(B65)),NOT(ISNUMBER(F65)),B65=0),"",F65/B65)</x:f>
      </x:c>
      <x:c r="J65" s="81"/>
      <x:c r="K65" s="81"/>
      <x:c r="L65" s="81"/>
      <x:c r="M65" s="155" t="str">
        <x:f>IF(A65="","",IF(NOT(ISNUMBER(B65)),"DENOMINATOR MISSING",IF(OR(B65&lt;0,C65&gt;B65,D65&gt;B65,E65&gt;B65,F65&gt;B65),"CHECK COUNTS","CHECK DEFINITIONS / EVIDENCE")))</x:f>
      </x:c>
    </x:row>
    <x:row r="66" ht="42" customHeight="1">
      <x:c r="A66" s="81"/>
      <x:c r="B66" s="81"/>
      <x:c r="C66" s="81"/>
      <x:c r="D66" s="81"/>
      <x:c r="E66" s="81"/>
      <x:c r="F66" s="81"/>
      <x:c r="G66" s="173" t="str">
        <x:f>IF(OR(A66="",NOT(ISNUMBER(B66)),NOT(ISNUMBER(D66)),B66=0),"",D66/B66)</x:f>
      </x:c>
      <x:c r="H66" s="173" t="str">
        <x:f>IF(OR(A66="",NOT(ISNUMBER(B66)),NOT(ISNUMBER(E66)),B66=0),"",E66/B66)</x:f>
      </x:c>
      <x:c r="I66" s="173" t="str">
        <x:f>IF(OR(A66="",NOT(ISNUMBER(B66)),NOT(ISNUMBER(F66)),B66=0),"",F66/B66)</x:f>
      </x:c>
      <x:c r="J66" s="81"/>
      <x:c r="K66" s="81"/>
      <x:c r="L66" s="81"/>
      <x:c r="M66" s="155" t="str">
        <x:f>IF(A66="","",IF(NOT(ISNUMBER(B66)),"DENOMINATOR MISSING",IF(OR(B66&lt;0,C66&gt;B66,D66&gt;B66,E66&gt;B66,F66&gt;B66),"CHECK COUNTS","CHECK DEFINITIONS / EVIDENCE")))</x:f>
      </x:c>
    </x:row>
    <x:row r="67" ht="42" customHeight="1">
      <x:c r="A67" s="81"/>
      <x:c r="B67" s="81"/>
      <x:c r="C67" s="81"/>
      <x:c r="D67" s="81"/>
      <x:c r="E67" s="81"/>
      <x:c r="F67" s="81"/>
      <x:c r="G67" s="173" t="str">
        <x:f>IF(OR(A67="",NOT(ISNUMBER(B67)),NOT(ISNUMBER(D67)),B67=0),"",D67/B67)</x:f>
      </x:c>
      <x:c r="H67" s="173" t="str">
        <x:f>IF(OR(A67="",NOT(ISNUMBER(B67)),NOT(ISNUMBER(E67)),B67=0),"",E67/B67)</x:f>
      </x:c>
      <x:c r="I67" s="173" t="str">
        <x:f>IF(OR(A67="",NOT(ISNUMBER(B67)),NOT(ISNUMBER(F67)),B67=0),"",F67/B67)</x:f>
      </x:c>
      <x:c r="J67" s="81"/>
      <x:c r="K67" s="81"/>
      <x:c r="L67" s="81"/>
      <x:c r="M67" s="155" t="str">
        <x:f>IF(A67="","",IF(NOT(ISNUMBER(B67)),"DENOMINATOR MISSING",IF(OR(B67&lt;0,C67&gt;B67,D67&gt;B67,E67&gt;B67,F67&gt;B67),"CHECK COUNTS","CHECK DEFINITIONS / EVIDENCE")))</x:f>
      </x:c>
    </x:row>
    <x:row r="68" ht="42" customHeight="1">
      <x:c r="A68" s="81"/>
      <x:c r="B68" s="81"/>
      <x:c r="C68" s="81"/>
      <x:c r="D68" s="81"/>
      <x:c r="E68" s="81"/>
      <x:c r="F68" s="81"/>
      <x:c r="G68" s="173" t="str">
        <x:f>IF(OR(A68="",NOT(ISNUMBER(B68)),NOT(ISNUMBER(D68)),B68=0),"",D68/B68)</x:f>
      </x:c>
      <x:c r="H68" s="173" t="str">
        <x:f>IF(OR(A68="",NOT(ISNUMBER(B68)),NOT(ISNUMBER(E68)),B68=0),"",E68/B68)</x:f>
      </x:c>
      <x:c r="I68" s="173" t="str">
        <x:f>IF(OR(A68="",NOT(ISNUMBER(B68)),NOT(ISNUMBER(F68)),B68=0),"",F68/B68)</x:f>
      </x:c>
      <x:c r="J68" s="81"/>
      <x:c r="K68" s="81"/>
      <x:c r="L68" s="81"/>
      <x:c r="M68" s="155" t="str">
        <x:f>IF(A68="","",IF(NOT(ISNUMBER(B68)),"DENOMINATOR MISSING",IF(OR(B68&lt;0,C68&gt;B68,D68&gt;B68,E68&gt;B68,F68&gt;B68),"CHECK COUNTS","CHECK DEFINITIONS / EVIDENCE")))</x:f>
      </x:c>
    </x:row>
    <x:row r="69" ht="42" customHeight="1">
      <x:c r="A69" s="81"/>
      <x:c r="B69" s="81"/>
      <x:c r="C69" s="81"/>
      <x:c r="D69" s="81"/>
      <x:c r="E69" s="81"/>
      <x:c r="F69" s="81"/>
      <x:c r="G69" s="173" t="str">
        <x:f>IF(OR(A69="",NOT(ISNUMBER(B69)),NOT(ISNUMBER(D69)),B69=0),"",D69/B69)</x:f>
      </x:c>
      <x:c r="H69" s="173" t="str">
        <x:f>IF(OR(A69="",NOT(ISNUMBER(B69)),NOT(ISNUMBER(E69)),B69=0),"",E69/B69)</x:f>
      </x:c>
      <x:c r="I69" s="173" t="str">
        <x:f>IF(OR(A69="",NOT(ISNUMBER(B69)),NOT(ISNUMBER(F69)),B69=0),"",F69/B69)</x:f>
      </x:c>
      <x:c r="J69" s="81"/>
      <x:c r="K69" s="81"/>
      <x:c r="L69" s="81"/>
      <x:c r="M69" s="155" t="str">
        <x:f>IF(A69="","",IF(NOT(ISNUMBER(B69)),"DENOMINATOR MISSING",IF(OR(B69&lt;0,C69&gt;B69,D69&gt;B69,E69&gt;B69,F69&gt;B69),"CHECK COUNTS","CHECK DEFINITIONS / EVIDENCE")))</x:f>
      </x:c>
    </x:row>
    <x:row r="70" ht="42" customHeight="1">
      <x:c r="A70" s="81"/>
      <x:c r="B70" s="81"/>
      <x:c r="C70" s="81"/>
      <x:c r="D70" s="81"/>
      <x:c r="E70" s="81"/>
      <x:c r="F70" s="81"/>
      <x:c r="G70" s="173" t="str">
        <x:f>IF(OR(A70="",NOT(ISNUMBER(B70)),NOT(ISNUMBER(D70)),B70=0),"",D70/B70)</x:f>
      </x:c>
      <x:c r="H70" s="173" t="str">
        <x:f>IF(OR(A70="",NOT(ISNUMBER(B70)),NOT(ISNUMBER(E70)),B70=0),"",E70/B70)</x:f>
      </x:c>
      <x:c r="I70" s="173" t="str">
        <x:f>IF(OR(A70="",NOT(ISNUMBER(B70)),NOT(ISNUMBER(F70)),B70=0),"",F70/B70)</x:f>
      </x:c>
      <x:c r="J70" s="81"/>
      <x:c r="K70" s="81"/>
      <x:c r="L70" s="81"/>
      <x:c r="M70" s="155" t="str">
        <x:f>IF(A70="","",IF(NOT(ISNUMBER(B70)),"DENOMINATOR MISSING",IF(OR(B70&lt;0,C70&gt;B70,D70&gt;B70,E70&gt;B70,F70&gt;B70),"CHECK COUNTS","CHECK DEFINITIONS / EVIDENCE")))</x:f>
      </x:c>
    </x:row>
    <x:row r="71" ht="42" customHeight="1">
      <x:c r="A71" s="81"/>
      <x:c r="B71" s="81"/>
      <x:c r="C71" s="81"/>
      <x:c r="D71" s="81"/>
      <x:c r="E71" s="81"/>
      <x:c r="F71" s="81"/>
      <x:c r="G71" s="173" t="str">
        <x:f>IF(OR(A71="",NOT(ISNUMBER(B71)),NOT(ISNUMBER(D71)),B71=0),"",D71/B71)</x:f>
      </x:c>
      <x:c r="H71" s="173" t="str">
        <x:f>IF(OR(A71="",NOT(ISNUMBER(B71)),NOT(ISNUMBER(E71)),B71=0),"",E71/B71)</x:f>
      </x:c>
      <x:c r="I71" s="173" t="str">
        <x:f>IF(OR(A71="",NOT(ISNUMBER(B71)),NOT(ISNUMBER(F71)),B71=0),"",F71/B71)</x:f>
      </x:c>
      <x:c r="J71" s="81"/>
      <x:c r="K71" s="81"/>
      <x:c r="L71" s="81"/>
      <x:c r="M71" s="155" t="str">
        <x:f>IF(A71="","",IF(NOT(ISNUMBER(B71)),"DENOMINATOR MISSING",IF(OR(B71&lt;0,C71&gt;B71,D71&gt;B71,E71&gt;B71,F71&gt;B71),"CHECK COUNTS","CHECK DEFINITIONS / EVIDENCE")))</x:f>
      </x:c>
    </x:row>
    <x:row r="72" ht="42" customHeight="1">
      <x:c r="A72" s="81"/>
      <x:c r="B72" s="81"/>
      <x:c r="C72" s="81"/>
      <x:c r="D72" s="81"/>
      <x:c r="E72" s="81"/>
      <x:c r="F72" s="81"/>
      <x:c r="G72" s="173" t="str">
        <x:f>IF(OR(A72="",NOT(ISNUMBER(B72)),NOT(ISNUMBER(D72)),B72=0),"",D72/B72)</x:f>
      </x:c>
      <x:c r="H72" s="173" t="str">
        <x:f>IF(OR(A72="",NOT(ISNUMBER(B72)),NOT(ISNUMBER(E72)),B72=0),"",E72/B72)</x:f>
      </x:c>
      <x:c r="I72" s="173" t="str">
        <x:f>IF(OR(A72="",NOT(ISNUMBER(B72)),NOT(ISNUMBER(F72)),B72=0),"",F72/B72)</x:f>
      </x:c>
      <x:c r="J72" s="81"/>
      <x:c r="K72" s="81"/>
      <x:c r="L72" s="81"/>
      <x:c r="M72" s="155" t="str">
        <x:f>IF(A72="","",IF(NOT(ISNUMBER(B72)),"DENOMINATOR MISSING",IF(OR(B72&lt;0,C72&gt;B72,D72&gt;B72,E72&gt;B72,F72&gt;B72),"CHECK COUNTS","CHECK DEFINITIONS / EVIDENCE")))</x:f>
      </x:c>
    </x:row>
    <x:row r="73" ht="42" customHeight="1">
      <x:c r="A73" s="81"/>
      <x:c r="B73" s="81"/>
      <x:c r="C73" s="81"/>
      <x:c r="D73" s="81"/>
      <x:c r="E73" s="81"/>
      <x:c r="F73" s="81"/>
      <x:c r="G73" s="173" t="str">
        <x:f>IF(OR(A73="",NOT(ISNUMBER(B73)),NOT(ISNUMBER(D73)),B73=0),"",D73/B73)</x:f>
      </x:c>
      <x:c r="H73" s="173" t="str">
        <x:f>IF(OR(A73="",NOT(ISNUMBER(B73)),NOT(ISNUMBER(E73)),B73=0),"",E73/B73)</x:f>
      </x:c>
      <x:c r="I73" s="173" t="str">
        <x:f>IF(OR(A73="",NOT(ISNUMBER(B73)),NOT(ISNUMBER(F73)),B73=0),"",F73/B73)</x:f>
      </x:c>
      <x:c r="J73" s="81"/>
      <x:c r="K73" s="81"/>
      <x:c r="L73" s="81"/>
      <x:c r="M73" s="155" t="str">
        <x:f>IF(A73="","",IF(NOT(ISNUMBER(B73)),"DENOMINATOR MISSING",IF(OR(B73&lt;0,C73&gt;B73,D73&gt;B73,E73&gt;B73,F73&gt;B73),"CHECK COUNTS","CHECK DEFINITIONS / EVIDENCE")))</x:f>
      </x:c>
    </x:row>
    <x:row r="74" ht="42" customHeight="1">
      <x:c r="A74" s="81"/>
      <x:c r="B74" s="81"/>
      <x:c r="C74" s="81"/>
      <x:c r="D74" s="81"/>
      <x:c r="E74" s="81"/>
      <x:c r="F74" s="81"/>
      <x:c r="G74" s="173" t="str">
        <x:f>IF(OR(A74="",NOT(ISNUMBER(B74)),NOT(ISNUMBER(D74)),B74=0),"",D74/B74)</x:f>
      </x:c>
      <x:c r="H74" s="173" t="str">
        <x:f>IF(OR(A74="",NOT(ISNUMBER(B74)),NOT(ISNUMBER(E74)),B74=0),"",E74/B74)</x:f>
      </x:c>
      <x:c r="I74" s="173" t="str">
        <x:f>IF(OR(A74="",NOT(ISNUMBER(B74)),NOT(ISNUMBER(F74)),B74=0),"",F74/B74)</x:f>
      </x:c>
      <x:c r="J74" s="81"/>
      <x:c r="K74" s="81"/>
      <x:c r="L74" s="81"/>
      <x:c r="M74" s="155" t="str">
        <x:f>IF(A74="","",IF(NOT(ISNUMBER(B74)),"DENOMINATOR MISSING",IF(OR(B74&lt;0,C74&gt;B74,D74&gt;B74,E74&gt;B74,F74&gt;B74),"CHECK COUNTS","CHECK DEFINITIONS / EVIDENCE")))</x:f>
      </x:c>
    </x:row>
    <x:row r="75" ht="42" customHeight="1">
      <x:c r="A75" s="81"/>
      <x:c r="B75" s="81"/>
      <x:c r="C75" s="81"/>
      <x:c r="D75" s="81"/>
      <x:c r="E75" s="81"/>
      <x:c r="F75" s="81"/>
      <x:c r="G75" s="173" t="str">
        <x:f>IF(OR(A75="",NOT(ISNUMBER(B75)),NOT(ISNUMBER(D75)),B75=0),"",D75/B75)</x:f>
      </x:c>
      <x:c r="H75" s="173" t="str">
        <x:f>IF(OR(A75="",NOT(ISNUMBER(B75)),NOT(ISNUMBER(E75)),B75=0),"",E75/B75)</x:f>
      </x:c>
      <x:c r="I75" s="173" t="str">
        <x:f>IF(OR(A75="",NOT(ISNUMBER(B75)),NOT(ISNUMBER(F75)),B75=0),"",F75/B75)</x:f>
      </x:c>
      <x:c r="J75" s="81"/>
      <x:c r="K75" s="81"/>
      <x:c r="L75" s="81"/>
      <x:c r="M75" s="155" t="str">
        <x:f>IF(A75="","",IF(NOT(ISNUMBER(B75)),"DENOMINATOR MISSING",IF(OR(B75&lt;0,C75&gt;B75,D75&gt;B75,E75&gt;B75,F75&gt;B75),"CHECK COUNTS","CHECK DEFINITIONS / EVIDENCE")))</x:f>
      </x:c>
    </x:row>
    <x:row r="76" ht="42" customHeight="1">
      <x:c r="A76" s="81"/>
      <x:c r="B76" s="81"/>
      <x:c r="C76" s="81"/>
      <x:c r="D76" s="81"/>
      <x:c r="E76" s="81"/>
      <x:c r="F76" s="81"/>
      <x:c r="G76" s="173" t="str">
        <x:f>IF(OR(A76="",NOT(ISNUMBER(B76)),NOT(ISNUMBER(D76)),B76=0),"",D76/B76)</x:f>
      </x:c>
      <x:c r="H76" s="173" t="str">
        <x:f>IF(OR(A76="",NOT(ISNUMBER(B76)),NOT(ISNUMBER(E76)),B76=0),"",E76/B76)</x:f>
      </x:c>
      <x:c r="I76" s="173" t="str">
        <x:f>IF(OR(A76="",NOT(ISNUMBER(B76)),NOT(ISNUMBER(F76)),B76=0),"",F76/B76)</x:f>
      </x:c>
      <x:c r="J76" s="81"/>
      <x:c r="K76" s="81"/>
      <x:c r="L76" s="81"/>
      <x:c r="M76" s="155" t="str">
        <x:f>IF(A76="","",IF(NOT(ISNUMBER(B76)),"DENOMINATOR MISSING",IF(OR(B76&lt;0,C76&gt;B76,D76&gt;B76,E76&gt;B76,F76&gt;B76),"CHECK COUNTS","CHECK DEFINITIONS / EVIDENCE")))</x:f>
      </x:c>
    </x:row>
    <x:row r="77" ht="42" customHeight="1">
      <x:c r="A77" s="81"/>
      <x:c r="B77" s="81"/>
      <x:c r="C77" s="81"/>
      <x:c r="D77" s="81"/>
      <x:c r="E77" s="81"/>
      <x:c r="F77" s="81"/>
      <x:c r="G77" s="173" t="str">
        <x:f>IF(OR(A77="",NOT(ISNUMBER(B77)),NOT(ISNUMBER(D77)),B77=0),"",D77/B77)</x:f>
      </x:c>
      <x:c r="H77" s="173" t="str">
        <x:f>IF(OR(A77="",NOT(ISNUMBER(B77)),NOT(ISNUMBER(E77)),B77=0),"",E77/B77)</x:f>
      </x:c>
      <x:c r="I77" s="173" t="str">
        <x:f>IF(OR(A77="",NOT(ISNUMBER(B77)),NOT(ISNUMBER(F77)),B77=0),"",F77/B77)</x:f>
      </x:c>
      <x:c r="J77" s="81"/>
      <x:c r="K77" s="81"/>
      <x:c r="L77" s="81"/>
      <x:c r="M77" s="155" t="str">
        <x:f>IF(A77="","",IF(NOT(ISNUMBER(B77)),"DENOMINATOR MISSING",IF(OR(B77&lt;0,C77&gt;B77,D77&gt;B77,E77&gt;B77,F77&gt;B77),"CHECK COUNTS","CHECK DEFINITIONS / EVIDENCE")))</x:f>
      </x:c>
    </x:row>
    <x:row r="78" ht="42" customHeight="1">
      <x:c r="A78" s="81"/>
      <x:c r="B78" s="81"/>
      <x:c r="C78" s="81"/>
      <x:c r="D78" s="81"/>
      <x:c r="E78" s="81"/>
      <x:c r="F78" s="81"/>
      <x:c r="G78" s="173" t="str">
        <x:f>IF(OR(A78="",NOT(ISNUMBER(B78)),NOT(ISNUMBER(D78)),B78=0),"",D78/B78)</x:f>
      </x:c>
      <x:c r="H78" s="173" t="str">
        <x:f>IF(OR(A78="",NOT(ISNUMBER(B78)),NOT(ISNUMBER(E78)),B78=0),"",E78/B78)</x:f>
      </x:c>
      <x:c r="I78" s="173" t="str">
        <x:f>IF(OR(A78="",NOT(ISNUMBER(B78)),NOT(ISNUMBER(F78)),B78=0),"",F78/B78)</x:f>
      </x:c>
      <x:c r="J78" s="81"/>
      <x:c r="K78" s="81"/>
      <x:c r="L78" s="81"/>
      <x:c r="M78" s="155" t="str">
        <x:f>IF(A78="","",IF(NOT(ISNUMBER(B78)),"DENOMINATOR MISSING",IF(OR(B78&lt;0,C78&gt;B78,D78&gt;B78,E78&gt;B78,F78&gt;B78),"CHECK COUNTS","CHECK DEFINITIONS / EVIDENCE")))</x:f>
      </x:c>
    </x:row>
    <x:row r="79" ht="42" customHeight="1">
      <x:c r="A79" s="81"/>
      <x:c r="B79" s="81"/>
      <x:c r="C79" s="81"/>
      <x:c r="D79" s="81"/>
      <x:c r="E79" s="81"/>
      <x:c r="F79" s="81"/>
      <x:c r="G79" s="173" t="str">
        <x:f>IF(OR(A79="",NOT(ISNUMBER(B79)),NOT(ISNUMBER(D79)),B79=0),"",D79/B79)</x:f>
      </x:c>
      <x:c r="H79" s="173" t="str">
        <x:f>IF(OR(A79="",NOT(ISNUMBER(B79)),NOT(ISNUMBER(E79)),B79=0),"",E79/B79)</x:f>
      </x:c>
      <x:c r="I79" s="173" t="str">
        <x:f>IF(OR(A79="",NOT(ISNUMBER(B79)),NOT(ISNUMBER(F79)),B79=0),"",F79/B79)</x:f>
      </x:c>
      <x:c r="J79" s="81"/>
      <x:c r="K79" s="81"/>
      <x:c r="L79" s="81"/>
      <x:c r="M79" s="155" t="str">
        <x:f>IF(A79="","",IF(NOT(ISNUMBER(B79)),"DENOMINATOR MISSING",IF(OR(B79&lt;0,C79&gt;B79,D79&gt;B79,E79&gt;B79,F79&gt;B79),"CHECK COUNTS","CHECK DEFINITIONS / EVIDENCE")))</x:f>
      </x:c>
    </x:row>
    <x:row r="80" ht="42" customHeight="1">
      <x:c r="A80" s="81"/>
      <x:c r="B80" s="81"/>
      <x:c r="C80" s="81"/>
      <x:c r="D80" s="81"/>
      <x:c r="E80" s="81"/>
      <x:c r="F80" s="81"/>
      <x:c r="G80" s="173" t="str">
        <x:f>IF(OR(A80="",NOT(ISNUMBER(B80)),NOT(ISNUMBER(D80)),B80=0),"",D80/B80)</x:f>
      </x:c>
      <x:c r="H80" s="173" t="str">
        <x:f>IF(OR(A80="",NOT(ISNUMBER(B80)),NOT(ISNUMBER(E80)),B80=0),"",E80/B80)</x:f>
      </x:c>
      <x:c r="I80" s="173" t="str">
        <x:f>IF(OR(A80="",NOT(ISNUMBER(B80)),NOT(ISNUMBER(F80)),B80=0),"",F80/B80)</x:f>
      </x:c>
      <x:c r="J80" s="81"/>
      <x:c r="K80" s="81"/>
      <x:c r="L80" s="81"/>
      <x:c r="M80" s="155" t="str">
        <x:f>IF(A80="","",IF(NOT(ISNUMBER(B80)),"DENOMINATOR MISSING",IF(OR(B80&lt;0,C80&gt;B80,D80&gt;B80,E80&gt;B80,F80&gt;B80),"CHECK COUNTS","CHECK DEFINITIONS / EVIDENCE")))</x:f>
      </x:c>
    </x:row>
    <x:row r="81" ht="42" customHeight="1">
      <x:c r="A81" s="81"/>
      <x:c r="B81" s="81"/>
      <x:c r="C81" s="81"/>
      <x:c r="D81" s="81"/>
      <x:c r="E81" s="81"/>
      <x:c r="F81" s="81"/>
      <x:c r="G81" s="173" t="str">
        <x:f>IF(OR(A81="",NOT(ISNUMBER(B81)),NOT(ISNUMBER(D81)),B81=0),"",D81/B81)</x:f>
      </x:c>
      <x:c r="H81" s="173" t="str">
        <x:f>IF(OR(A81="",NOT(ISNUMBER(B81)),NOT(ISNUMBER(E81)),B81=0),"",E81/B81)</x:f>
      </x:c>
      <x:c r="I81" s="173" t="str">
        <x:f>IF(OR(A81="",NOT(ISNUMBER(B81)),NOT(ISNUMBER(F81)),B81=0),"",F81/B81)</x:f>
      </x:c>
      <x:c r="J81" s="81"/>
      <x:c r="K81" s="81"/>
      <x:c r="L81" s="81"/>
      <x:c r="M81" s="155" t="str">
        <x:f>IF(A81="","",IF(NOT(ISNUMBER(B81)),"DENOMINATOR MISSING",IF(OR(B81&lt;0,C81&gt;B81,D81&gt;B81,E81&gt;B81,F81&gt;B81),"CHECK COUNTS","CHECK DEFINITIONS / EVIDENCE")))</x:f>
      </x:c>
    </x:row>
    <x:row r="82" ht="42" customHeight="1">
      <x:c r="A82" s="81"/>
      <x:c r="B82" s="81"/>
      <x:c r="C82" s="81"/>
      <x:c r="D82" s="81"/>
      <x:c r="E82" s="81"/>
      <x:c r="F82" s="81"/>
      <x:c r="G82" s="173" t="str">
        <x:f>IF(OR(A82="",NOT(ISNUMBER(B82)),NOT(ISNUMBER(D82)),B82=0),"",D82/B82)</x:f>
      </x:c>
      <x:c r="H82" s="173" t="str">
        <x:f>IF(OR(A82="",NOT(ISNUMBER(B82)),NOT(ISNUMBER(E82)),B82=0),"",E82/B82)</x:f>
      </x:c>
      <x:c r="I82" s="173" t="str">
        <x:f>IF(OR(A82="",NOT(ISNUMBER(B82)),NOT(ISNUMBER(F82)),B82=0),"",F82/B82)</x:f>
      </x:c>
      <x:c r="J82" s="81"/>
      <x:c r="K82" s="81"/>
      <x:c r="L82" s="81"/>
      <x:c r="M82" s="155" t="str">
        <x:f>IF(A82="","",IF(NOT(ISNUMBER(B82)),"DENOMINATOR MISSING",IF(OR(B82&lt;0,C82&gt;B82,D82&gt;B82,E82&gt;B82,F82&gt;B82),"CHECK COUNTS","CHECK DEFINITIONS / EVIDENCE")))</x:f>
      </x:c>
    </x:row>
    <x:row r="83" ht="42" customHeight="1">
      <x:c r="A83" s="81"/>
      <x:c r="B83" s="81"/>
      <x:c r="C83" s="81"/>
      <x:c r="D83" s="81"/>
      <x:c r="E83" s="81"/>
      <x:c r="F83" s="81"/>
      <x:c r="G83" s="173" t="str">
        <x:f>IF(OR(A83="",NOT(ISNUMBER(B83)),NOT(ISNUMBER(D83)),B83=0),"",D83/B83)</x:f>
      </x:c>
      <x:c r="H83" s="173" t="str">
        <x:f>IF(OR(A83="",NOT(ISNUMBER(B83)),NOT(ISNUMBER(E83)),B83=0),"",E83/B83)</x:f>
      </x:c>
      <x:c r="I83" s="173" t="str">
        <x:f>IF(OR(A83="",NOT(ISNUMBER(B83)),NOT(ISNUMBER(F83)),B83=0),"",F83/B83)</x:f>
      </x:c>
      <x:c r="J83" s="81"/>
      <x:c r="K83" s="81"/>
      <x:c r="L83" s="81"/>
      <x:c r="M83" s="155" t="str">
        <x:f>IF(A83="","",IF(NOT(ISNUMBER(B83)),"DENOMINATOR MISSING",IF(OR(B83&lt;0,C83&gt;B83,D83&gt;B83,E83&gt;B83,F83&gt;B83),"CHECK COUNTS","CHECK DEFINITIONS / EVIDENCE")))</x:f>
      </x:c>
    </x:row>
    <x:row r="84" ht="42" customHeight="1">
      <x:c r="A84" s="81"/>
      <x:c r="B84" s="81"/>
      <x:c r="C84" s="81"/>
      <x:c r="D84" s="81"/>
      <x:c r="E84" s="81"/>
      <x:c r="F84" s="81"/>
      <x:c r="G84" s="173" t="str">
        <x:f>IF(OR(A84="",NOT(ISNUMBER(B84)),NOT(ISNUMBER(D84)),B84=0),"",D84/B84)</x:f>
      </x:c>
      <x:c r="H84" s="173" t="str">
        <x:f>IF(OR(A84="",NOT(ISNUMBER(B84)),NOT(ISNUMBER(E84)),B84=0),"",E84/B84)</x:f>
      </x:c>
      <x:c r="I84" s="173" t="str">
        <x:f>IF(OR(A84="",NOT(ISNUMBER(B84)),NOT(ISNUMBER(F84)),B84=0),"",F84/B84)</x:f>
      </x:c>
      <x:c r="J84" s="81"/>
      <x:c r="K84" s="81"/>
      <x:c r="L84" s="81"/>
      <x:c r="M84" s="155" t="str">
        <x:f>IF(A84="","",IF(NOT(ISNUMBER(B84)),"DENOMINATOR MISSING",IF(OR(B84&lt;0,C84&gt;B84,D84&gt;B84,E84&gt;B84,F84&gt;B84),"CHECK COUNTS","CHECK DEFINITIONS / EVIDENCE")))</x:f>
      </x:c>
    </x:row>
    <x:row r="85" ht="42" customHeight="1">
      <x:c r="A85" s="81"/>
      <x:c r="B85" s="81"/>
      <x:c r="C85" s="81"/>
      <x:c r="D85" s="81"/>
      <x:c r="E85" s="81"/>
      <x:c r="F85" s="81"/>
      <x:c r="G85" s="173" t="str">
        <x:f>IF(OR(A85="",NOT(ISNUMBER(B85)),NOT(ISNUMBER(D85)),B85=0),"",D85/B85)</x:f>
      </x:c>
      <x:c r="H85" s="173" t="str">
        <x:f>IF(OR(A85="",NOT(ISNUMBER(B85)),NOT(ISNUMBER(E85)),B85=0),"",E85/B85)</x:f>
      </x:c>
      <x:c r="I85" s="173" t="str">
        <x:f>IF(OR(A85="",NOT(ISNUMBER(B85)),NOT(ISNUMBER(F85)),B85=0),"",F85/B85)</x:f>
      </x:c>
      <x:c r="J85" s="81"/>
      <x:c r="K85" s="81"/>
      <x:c r="L85" s="81"/>
      <x:c r="M85" s="155" t="str">
        <x:f>IF(A85="","",IF(NOT(ISNUMBER(B85)),"DENOMINATOR MISSING",IF(OR(B85&lt;0,C85&gt;B85,D85&gt;B85,E85&gt;B85,F85&gt;B85),"CHECK COUNTS","CHECK DEFINITIONS / EVIDENCE")))</x:f>
      </x:c>
    </x:row>
    <x:row r="86" ht="42" customHeight="1">
      <x:c r="A86" s="81"/>
      <x:c r="B86" s="81"/>
      <x:c r="C86" s="81"/>
      <x:c r="D86" s="81"/>
      <x:c r="E86" s="81"/>
      <x:c r="F86" s="81"/>
      <x:c r="G86" s="173" t="str">
        <x:f>IF(OR(A86="",NOT(ISNUMBER(B86)),NOT(ISNUMBER(D86)),B86=0),"",D86/B86)</x:f>
      </x:c>
      <x:c r="H86" s="173" t="str">
        <x:f>IF(OR(A86="",NOT(ISNUMBER(B86)),NOT(ISNUMBER(E86)),B86=0),"",E86/B86)</x:f>
      </x:c>
      <x:c r="I86" s="173" t="str">
        <x:f>IF(OR(A86="",NOT(ISNUMBER(B86)),NOT(ISNUMBER(F86)),B86=0),"",F86/B86)</x:f>
      </x:c>
      <x:c r="J86" s="81"/>
      <x:c r="K86" s="81"/>
      <x:c r="L86" s="81"/>
      <x:c r="M86" s="155" t="str">
        <x:f>IF(A86="","",IF(NOT(ISNUMBER(B86)),"DENOMINATOR MISSING",IF(OR(B86&lt;0,C86&gt;B86,D86&gt;B86,E86&gt;B86,F86&gt;B86),"CHECK COUNTS","CHECK DEFINITIONS / EVIDENCE")))</x:f>
      </x:c>
    </x:row>
    <x:row r="87" ht="42" customHeight="1">
      <x:c r="A87" s="81"/>
      <x:c r="B87" s="81"/>
      <x:c r="C87" s="81"/>
      <x:c r="D87" s="81"/>
      <x:c r="E87" s="81"/>
      <x:c r="F87" s="81"/>
      <x:c r="G87" s="173" t="str">
        <x:f>IF(OR(A87="",NOT(ISNUMBER(B87)),NOT(ISNUMBER(D87)),B87=0),"",D87/B87)</x:f>
      </x:c>
      <x:c r="H87" s="173" t="str">
        <x:f>IF(OR(A87="",NOT(ISNUMBER(B87)),NOT(ISNUMBER(E87)),B87=0),"",E87/B87)</x:f>
      </x:c>
      <x:c r="I87" s="173" t="str">
        <x:f>IF(OR(A87="",NOT(ISNUMBER(B87)),NOT(ISNUMBER(F87)),B87=0),"",F87/B87)</x:f>
      </x:c>
      <x:c r="J87" s="81"/>
      <x:c r="K87" s="81"/>
      <x:c r="L87" s="81"/>
      <x:c r="M87" s="155" t="str">
        <x:f>IF(A87="","",IF(NOT(ISNUMBER(B87)),"DENOMINATOR MISSING",IF(OR(B87&lt;0,C87&gt;B87,D87&gt;B87,E87&gt;B87,F87&gt;B87),"CHECK COUNTS","CHECK DEFINITIONS / EVIDENCE")))</x:f>
      </x:c>
    </x:row>
    <x:row r="88" ht="42" customHeight="1">
      <x:c r="A88" s="81"/>
      <x:c r="B88" s="81"/>
      <x:c r="C88" s="81"/>
      <x:c r="D88" s="81"/>
      <x:c r="E88" s="81"/>
      <x:c r="F88" s="81"/>
      <x:c r="G88" s="173" t="str">
        <x:f>IF(OR(A88="",NOT(ISNUMBER(B88)),NOT(ISNUMBER(D88)),B88=0),"",D88/B88)</x:f>
      </x:c>
      <x:c r="H88" s="173" t="str">
        <x:f>IF(OR(A88="",NOT(ISNUMBER(B88)),NOT(ISNUMBER(E88)),B88=0),"",E88/B88)</x:f>
      </x:c>
      <x:c r="I88" s="173" t="str">
        <x:f>IF(OR(A88="",NOT(ISNUMBER(B88)),NOT(ISNUMBER(F88)),B88=0),"",F88/B88)</x:f>
      </x:c>
      <x:c r="J88" s="81"/>
      <x:c r="K88" s="81"/>
      <x:c r="L88" s="81"/>
      <x:c r="M88" s="155" t="str">
        <x:f>IF(A88="","",IF(NOT(ISNUMBER(B88)),"DENOMINATOR MISSING",IF(OR(B88&lt;0,C88&gt;B88,D88&gt;B88,E88&gt;B88,F88&gt;B88),"CHECK COUNTS","CHECK DEFINITIONS / EVIDENCE")))</x:f>
      </x:c>
    </x:row>
    <x:row r="89" ht="42" customHeight="1">
      <x:c r="A89" s="81"/>
      <x:c r="B89" s="81"/>
      <x:c r="C89" s="81"/>
      <x:c r="D89" s="81"/>
      <x:c r="E89" s="81"/>
      <x:c r="F89" s="81"/>
      <x:c r="G89" s="173" t="str">
        <x:f>IF(OR(A89="",NOT(ISNUMBER(B89)),NOT(ISNUMBER(D89)),B89=0),"",D89/B89)</x:f>
      </x:c>
      <x:c r="H89" s="173" t="str">
        <x:f>IF(OR(A89="",NOT(ISNUMBER(B89)),NOT(ISNUMBER(E89)),B89=0),"",E89/B89)</x:f>
      </x:c>
      <x:c r="I89" s="173" t="str">
        <x:f>IF(OR(A89="",NOT(ISNUMBER(B89)),NOT(ISNUMBER(F89)),B89=0),"",F89/B89)</x:f>
      </x:c>
      <x:c r="J89" s="81"/>
      <x:c r="K89" s="81"/>
      <x:c r="L89" s="81"/>
      <x:c r="M89" s="155" t="str">
        <x:f>IF(A89="","",IF(NOT(ISNUMBER(B89)),"DENOMINATOR MISSING",IF(OR(B89&lt;0,C89&gt;B89,D89&gt;B89,E89&gt;B89,F89&gt;B89),"CHECK COUNTS","CHECK DEFINITIONS / EVIDENCE")))</x:f>
      </x:c>
    </x:row>
    <x:row r="90" ht="42" customHeight="1">
      <x:c r="A90" s="81"/>
      <x:c r="B90" s="81"/>
      <x:c r="C90" s="81"/>
      <x:c r="D90" s="81"/>
      <x:c r="E90" s="81"/>
      <x:c r="F90" s="81"/>
      <x:c r="G90" s="173" t="str">
        <x:f>IF(OR(A90="",NOT(ISNUMBER(B90)),NOT(ISNUMBER(D90)),B90=0),"",D90/B90)</x:f>
      </x:c>
      <x:c r="H90" s="173" t="str">
        <x:f>IF(OR(A90="",NOT(ISNUMBER(B90)),NOT(ISNUMBER(E90)),B90=0),"",E90/B90)</x:f>
      </x:c>
      <x:c r="I90" s="173" t="str">
        <x:f>IF(OR(A90="",NOT(ISNUMBER(B90)),NOT(ISNUMBER(F90)),B90=0),"",F90/B90)</x:f>
      </x:c>
      <x:c r="J90" s="81"/>
      <x:c r="K90" s="81"/>
      <x:c r="L90" s="81"/>
      <x:c r="M90" s="155" t="str">
        <x:f>IF(A90="","",IF(NOT(ISNUMBER(B90)),"DENOMINATOR MISSING",IF(OR(B90&lt;0,C90&gt;B90,D90&gt;B90,E90&gt;B90,F90&gt;B90),"CHECK COUNTS","CHECK DEFINITIONS / EVIDENCE")))</x:f>
      </x:c>
    </x:row>
    <x:row r="91" ht="42" customHeight="1">
      <x:c r="A91" s="81"/>
      <x:c r="B91" s="81"/>
      <x:c r="C91" s="81"/>
      <x:c r="D91" s="81"/>
      <x:c r="E91" s="81"/>
      <x:c r="F91" s="81"/>
      <x:c r="G91" s="173" t="str">
        <x:f>IF(OR(A91="",NOT(ISNUMBER(B91)),NOT(ISNUMBER(D91)),B91=0),"",D91/B91)</x:f>
      </x:c>
      <x:c r="H91" s="173" t="str">
        <x:f>IF(OR(A91="",NOT(ISNUMBER(B91)),NOT(ISNUMBER(E91)),B91=0),"",E91/B91)</x:f>
      </x:c>
      <x:c r="I91" s="173" t="str">
        <x:f>IF(OR(A91="",NOT(ISNUMBER(B91)),NOT(ISNUMBER(F91)),B91=0),"",F91/B91)</x:f>
      </x:c>
      <x:c r="J91" s="81"/>
      <x:c r="K91" s="81"/>
      <x:c r="L91" s="81"/>
      <x:c r="M91" s="155" t="str">
        <x:f>IF(A91="","",IF(NOT(ISNUMBER(B91)),"DENOMINATOR MISSING",IF(OR(B91&lt;0,C91&gt;B91,D91&gt;B91,E91&gt;B91,F91&gt;B91),"CHECK COUNTS","CHECK DEFINITIONS / EVIDENCE")))</x:f>
      </x:c>
    </x:row>
    <x:row r="92" ht="42" customHeight="1">
      <x:c r="A92" s="81"/>
      <x:c r="B92" s="81"/>
      <x:c r="C92" s="81"/>
      <x:c r="D92" s="81"/>
      <x:c r="E92" s="81"/>
      <x:c r="F92" s="81"/>
      <x:c r="G92" s="173" t="str">
        <x:f>IF(OR(A92="",NOT(ISNUMBER(B92)),NOT(ISNUMBER(D92)),B92=0),"",D92/B92)</x:f>
      </x:c>
      <x:c r="H92" s="173" t="str">
        <x:f>IF(OR(A92="",NOT(ISNUMBER(B92)),NOT(ISNUMBER(E92)),B92=0),"",E92/B92)</x:f>
      </x:c>
      <x:c r="I92" s="173" t="str">
        <x:f>IF(OR(A92="",NOT(ISNUMBER(B92)),NOT(ISNUMBER(F92)),B92=0),"",F92/B92)</x:f>
      </x:c>
      <x:c r="J92" s="81"/>
      <x:c r="K92" s="81"/>
      <x:c r="L92" s="81"/>
      <x:c r="M92" s="155" t="str">
        <x:f>IF(A92="","",IF(NOT(ISNUMBER(B92)),"DENOMINATOR MISSING",IF(OR(B92&lt;0,C92&gt;B92,D92&gt;B92,E92&gt;B92,F92&gt;B92),"CHECK COUNTS","CHECK DEFINITIONS / EVIDENCE")))</x:f>
      </x:c>
    </x:row>
    <x:row r="93" ht="42" customHeight="1">
      <x:c r="A93" s="81"/>
      <x:c r="B93" s="81"/>
      <x:c r="C93" s="81"/>
      <x:c r="D93" s="81"/>
      <x:c r="E93" s="81"/>
      <x:c r="F93" s="81"/>
      <x:c r="G93" s="173" t="str">
        <x:f>IF(OR(A93="",NOT(ISNUMBER(B93)),NOT(ISNUMBER(D93)),B93=0),"",D93/B93)</x:f>
      </x:c>
      <x:c r="H93" s="173" t="str">
        <x:f>IF(OR(A93="",NOT(ISNUMBER(B93)),NOT(ISNUMBER(E93)),B93=0),"",E93/B93)</x:f>
      </x:c>
      <x:c r="I93" s="173" t="str">
        <x:f>IF(OR(A93="",NOT(ISNUMBER(B93)),NOT(ISNUMBER(F93)),B93=0),"",F93/B93)</x:f>
      </x:c>
      <x:c r="J93" s="81"/>
      <x:c r="K93" s="81"/>
      <x:c r="L93" s="81"/>
      <x:c r="M93" s="155" t="str">
        <x:f>IF(A93="","",IF(NOT(ISNUMBER(B93)),"DENOMINATOR MISSING",IF(OR(B93&lt;0,C93&gt;B93,D93&gt;B93,E93&gt;B93,F93&gt;B93),"CHECK COUNTS","CHECK DEFINITIONS / EVIDENCE")))</x:f>
      </x:c>
    </x:row>
    <x:row r="94" ht="42" customHeight="1">
      <x:c r="A94" s="81"/>
      <x:c r="B94" s="81"/>
      <x:c r="C94" s="81"/>
      <x:c r="D94" s="81"/>
      <x:c r="E94" s="81"/>
      <x:c r="F94" s="81"/>
      <x:c r="G94" s="173" t="str">
        <x:f>IF(OR(A94="",NOT(ISNUMBER(B94)),NOT(ISNUMBER(D94)),B94=0),"",D94/B94)</x:f>
      </x:c>
      <x:c r="H94" s="173" t="str">
        <x:f>IF(OR(A94="",NOT(ISNUMBER(B94)),NOT(ISNUMBER(E94)),B94=0),"",E94/B94)</x:f>
      </x:c>
      <x:c r="I94" s="173" t="str">
        <x:f>IF(OR(A94="",NOT(ISNUMBER(B94)),NOT(ISNUMBER(F94)),B94=0),"",F94/B94)</x:f>
      </x:c>
      <x:c r="J94" s="81"/>
      <x:c r="K94" s="81"/>
      <x:c r="L94" s="81"/>
      <x:c r="M94" s="155" t="str">
        <x:f>IF(A94="","",IF(NOT(ISNUMBER(B94)),"DENOMINATOR MISSING",IF(OR(B94&lt;0,C94&gt;B94,D94&gt;B94,E94&gt;B94,F94&gt;B94),"CHECK COUNTS","CHECK DEFINITIONS / EVIDENCE")))</x:f>
      </x:c>
    </x:row>
    <x:row r="95" ht="42" customHeight="1">
      <x:c r="A95" s="81"/>
      <x:c r="B95" s="81"/>
      <x:c r="C95" s="81"/>
      <x:c r="D95" s="81"/>
      <x:c r="E95" s="81"/>
      <x:c r="F95" s="81"/>
      <x:c r="G95" s="173" t="str">
        <x:f>IF(OR(A95="",NOT(ISNUMBER(B95)),NOT(ISNUMBER(D95)),B95=0),"",D95/B95)</x:f>
      </x:c>
      <x:c r="H95" s="173" t="str">
        <x:f>IF(OR(A95="",NOT(ISNUMBER(B95)),NOT(ISNUMBER(E95)),B95=0),"",E95/B95)</x:f>
      </x:c>
      <x:c r="I95" s="173" t="str">
        <x:f>IF(OR(A95="",NOT(ISNUMBER(B95)),NOT(ISNUMBER(F95)),B95=0),"",F95/B95)</x:f>
      </x:c>
      <x:c r="J95" s="81"/>
      <x:c r="K95" s="81"/>
      <x:c r="L95" s="81"/>
      <x:c r="M95" s="155" t="str">
        <x:f>IF(A95="","",IF(NOT(ISNUMBER(B95)),"DENOMINATOR MISSING",IF(OR(B95&lt;0,C95&gt;B95,D95&gt;B95,E95&gt;B95,F95&gt;B95),"CHECK COUNTS","CHECK DEFINITIONS / EVIDENCE")))</x:f>
      </x:c>
    </x:row>
    <x:row r="96" ht="42" customHeight="1">
      <x:c r="A96" s="81"/>
      <x:c r="B96" s="81"/>
      <x:c r="C96" s="81"/>
      <x:c r="D96" s="81"/>
      <x:c r="E96" s="81"/>
      <x:c r="F96" s="81"/>
      <x:c r="G96" s="173" t="str">
        <x:f>IF(OR(A96="",NOT(ISNUMBER(B96)),NOT(ISNUMBER(D96)),B96=0),"",D96/B96)</x:f>
      </x:c>
      <x:c r="H96" s="173" t="str">
        <x:f>IF(OR(A96="",NOT(ISNUMBER(B96)),NOT(ISNUMBER(E96)),B96=0),"",E96/B96)</x:f>
      </x:c>
      <x:c r="I96" s="173" t="str">
        <x:f>IF(OR(A96="",NOT(ISNUMBER(B96)),NOT(ISNUMBER(F96)),B96=0),"",F96/B96)</x:f>
      </x:c>
      <x:c r="J96" s="81"/>
      <x:c r="K96" s="81"/>
      <x:c r="L96" s="81"/>
      <x:c r="M96" s="155" t="str">
        <x:f>IF(A96="","",IF(NOT(ISNUMBER(B96)),"DENOMINATOR MISSING",IF(OR(B96&lt;0,C96&gt;B96,D96&gt;B96,E96&gt;B96,F96&gt;B96),"CHECK COUNTS","CHECK DEFINITIONS / EVIDENCE")))</x:f>
      </x:c>
    </x:row>
    <x:row r="97" ht="42" customHeight="1">
      <x:c r="A97" s="81"/>
      <x:c r="B97" s="81"/>
      <x:c r="C97" s="81"/>
      <x:c r="D97" s="81"/>
      <x:c r="E97" s="81"/>
      <x:c r="F97" s="81"/>
      <x:c r="G97" s="173" t="str">
        <x:f>IF(OR(A97="",NOT(ISNUMBER(B97)),NOT(ISNUMBER(D97)),B97=0),"",D97/B97)</x:f>
      </x:c>
      <x:c r="H97" s="173" t="str">
        <x:f>IF(OR(A97="",NOT(ISNUMBER(B97)),NOT(ISNUMBER(E97)),B97=0),"",E97/B97)</x:f>
      </x:c>
      <x:c r="I97" s="173" t="str">
        <x:f>IF(OR(A97="",NOT(ISNUMBER(B97)),NOT(ISNUMBER(F97)),B97=0),"",F97/B97)</x:f>
      </x:c>
      <x:c r="J97" s="81"/>
      <x:c r="K97" s="81"/>
      <x:c r="L97" s="81"/>
      <x:c r="M97" s="155" t="str">
        <x:f>IF(A97="","",IF(NOT(ISNUMBER(B97)),"DENOMINATOR MISSING",IF(OR(B97&lt;0,C97&gt;B97,D97&gt;B97,E97&gt;B97,F97&gt;B97),"CHECK COUNTS","CHECK DEFINITIONS / EVIDENCE")))</x:f>
      </x:c>
    </x:row>
    <x:row r="98" ht="42" customHeight="1">
      <x:c r="A98" s="81"/>
      <x:c r="B98" s="81"/>
      <x:c r="C98" s="81"/>
      <x:c r="D98" s="81"/>
      <x:c r="E98" s="81"/>
      <x:c r="F98" s="81"/>
      <x:c r="G98" s="173" t="str">
        <x:f>IF(OR(A98="",NOT(ISNUMBER(B98)),NOT(ISNUMBER(D98)),B98=0),"",D98/B98)</x:f>
      </x:c>
      <x:c r="H98" s="173" t="str">
        <x:f>IF(OR(A98="",NOT(ISNUMBER(B98)),NOT(ISNUMBER(E98)),B98=0),"",E98/B98)</x:f>
      </x:c>
      <x:c r="I98" s="173" t="str">
        <x:f>IF(OR(A98="",NOT(ISNUMBER(B98)),NOT(ISNUMBER(F98)),B98=0),"",F98/B98)</x:f>
      </x:c>
      <x:c r="J98" s="81"/>
      <x:c r="K98" s="81"/>
      <x:c r="L98" s="81"/>
      <x:c r="M98" s="155" t="str">
        <x:f>IF(A98="","",IF(NOT(ISNUMBER(B98)),"DENOMINATOR MISSING",IF(OR(B98&lt;0,C98&gt;B98,D98&gt;B98,E98&gt;B98,F98&gt;B98),"CHECK COUNTS","CHECK DEFINITIONS / EVIDENCE")))</x:f>
      </x:c>
    </x:row>
    <x:row r="99" ht="42" customHeight="1">
      <x:c r="A99" s="81"/>
      <x:c r="B99" s="81"/>
      <x:c r="C99" s="81"/>
      <x:c r="D99" s="81"/>
      <x:c r="E99" s="81"/>
      <x:c r="F99" s="81"/>
      <x:c r="G99" s="173" t="str">
        <x:f>IF(OR(A99="",NOT(ISNUMBER(B99)),NOT(ISNUMBER(D99)),B99=0),"",D99/B99)</x:f>
      </x:c>
      <x:c r="H99" s="173" t="str">
        <x:f>IF(OR(A99="",NOT(ISNUMBER(B99)),NOT(ISNUMBER(E99)),B99=0),"",E99/B99)</x:f>
      </x:c>
      <x:c r="I99" s="173" t="str">
        <x:f>IF(OR(A99="",NOT(ISNUMBER(B99)),NOT(ISNUMBER(F99)),B99=0),"",F99/B99)</x:f>
      </x:c>
      <x:c r="J99" s="81"/>
      <x:c r="K99" s="81"/>
      <x:c r="L99" s="81"/>
      <x:c r="M99" s="155" t="str">
        <x:f>IF(A99="","",IF(NOT(ISNUMBER(B99)),"DENOMINATOR MISSING",IF(OR(B99&lt;0,C99&gt;B99,D99&gt;B99,E99&gt;B99,F99&gt;B99),"CHECK COUNTS","CHECK DEFINITIONS / EVIDENCE")))</x:f>
      </x:c>
    </x:row>
    <x:row r="100" ht="42" customHeight="1">
      <x:c r="A100" s="81"/>
      <x:c r="B100" s="81"/>
      <x:c r="C100" s="81"/>
      <x:c r="D100" s="81"/>
      <x:c r="E100" s="81"/>
      <x:c r="F100" s="81"/>
      <x:c r="G100" s="173" t="str">
        <x:f>IF(OR(A100="",NOT(ISNUMBER(B100)),NOT(ISNUMBER(D100)),B100=0),"",D100/B100)</x:f>
      </x:c>
      <x:c r="H100" s="173" t="str">
        <x:f>IF(OR(A100="",NOT(ISNUMBER(B100)),NOT(ISNUMBER(E100)),B100=0),"",E100/B100)</x:f>
      </x:c>
      <x:c r="I100" s="173" t="str">
        <x:f>IF(OR(A100="",NOT(ISNUMBER(B100)),NOT(ISNUMBER(F100)),B100=0),"",F100/B100)</x:f>
      </x:c>
      <x:c r="J100" s="81"/>
      <x:c r="K100" s="81"/>
      <x:c r="L100" s="81"/>
      <x:c r="M100" s="155" t="str">
        <x:f>IF(A100="","",IF(NOT(ISNUMBER(B100)),"DENOMINATOR MISSING",IF(OR(B100&lt;0,C100&gt;B100,D100&gt;B100,E100&gt;B100,F100&gt;B100),"CHECK COUNTS","CHECK DEFINITIONS / EVIDENCE")))</x:f>
      </x:c>
    </x:row>
    <x:row r="101" ht="42" customHeight="1">
      <x:c r="A101" s="81"/>
      <x:c r="B101" s="81"/>
      <x:c r="C101" s="81"/>
      <x:c r="D101" s="81"/>
      <x:c r="E101" s="81"/>
      <x:c r="F101" s="81"/>
      <x:c r="G101" s="173" t="str">
        <x:f>IF(OR(A101="",NOT(ISNUMBER(B101)),NOT(ISNUMBER(D101)),B101=0),"",D101/B101)</x:f>
      </x:c>
      <x:c r="H101" s="173" t="str">
        <x:f>IF(OR(A101="",NOT(ISNUMBER(B101)),NOT(ISNUMBER(E101)),B101=0),"",E101/B101)</x:f>
      </x:c>
      <x:c r="I101" s="173" t="str">
        <x:f>IF(OR(A101="",NOT(ISNUMBER(B101)),NOT(ISNUMBER(F101)),B101=0),"",F101/B101)</x:f>
      </x:c>
      <x:c r="J101" s="81"/>
      <x:c r="K101" s="81"/>
      <x:c r="L101" s="81"/>
      <x:c r="M101" s="155" t="str">
        <x:f>IF(A101="","",IF(NOT(ISNUMBER(B101)),"DENOMINATOR MISSING",IF(OR(B101&lt;0,C101&gt;B101,D101&gt;B101,E101&gt;B101,F101&gt;B101),"CHECK COUNTS","CHECK DEFINITIONS / EVIDENCE")))</x:f>
      </x:c>
    </x:row>
    <x:row r="102" ht="42" customHeight="1">
      <x:c r="A102" s="81"/>
      <x:c r="B102" s="81"/>
      <x:c r="C102" s="81"/>
      <x:c r="D102" s="81"/>
      <x:c r="E102" s="81"/>
      <x:c r="F102" s="81"/>
      <x:c r="G102" s="173" t="str">
        <x:f>IF(OR(A102="",NOT(ISNUMBER(B102)),NOT(ISNUMBER(D102)),B102=0),"",D102/B102)</x:f>
      </x:c>
      <x:c r="H102" s="173" t="str">
        <x:f>IF(OR(A102="",NOT(ISNUMBER(B102)),NOT(ISNUMBER(E102)),B102=0),"",E102/B102)</x:f>
      </x:c>
      <x:c r="I102" s="173" t="str">
        <x:f>IF(OR(A102="",NOT(ISNUMBER(B102)),NOT(ISNUMBER(F102)),B102=0),"",F102/B102)</x:f>
      </x:c>
      <x:c r="J102" s="81"/>
      <x:c r="K102" s="81"/>
      <x:c r="L102" s="81"/>
      <x:c r="M102" s="155" t="str">
        <x:f>IF(A102="","",IF(NOT(ISNUMBER(B102)),"DENOMINATOR MISSING",IF(OR(B102&lt;0,C102&gt;B102,D102&gt;B102,E102&gt;B102,F102&gt;B102),"CHECK COUNTS","CHECK DEFINITIONS / EVIDENCE")))</x:f>
      </x:c>
    </x:row>
    <x:row r="103" ht="42" customHeight="1">
      <x:c r="A103" s="81"/>
      <x:c r="B103" s="81"/>
      <x:c r="C103" s="81"/>
      <x:c r="D103" s="81"/>
      <x:c r="E103" s="81"/>
      <x:c r="F103" s="81"/>
      <x:c r="G103" s="173" t="str">
        <x:f>IF(OR(A103="",NOT(ISNUMBER(B103)),NOT(ISNUMBER(D103)),B103=0),"",D103/B103)</x:f>
      </x:c>
      <x:c r="H103" s="173" t="str">
        <x:f>IF(OR(A103="",NOT(ISNUMBER(B103)),NOT(ISNUMBER(E103)),B103=0),"",E103/B103)</x:f>
      </x:c>
      <x:c r="I103" s="173" t="str">
        <x:f>IF(OR(A103="",NOT(ISNUMBER(B103)),NOT(ISNUMBER(F103)),B103=0),"",F103/B103)</x:f>
      </x:c>
      <x:c r="J103" s="81"/>
      <x:c r="K103" s="81"/>
      <x:c r="L103" s="81"/>
      <x:c r="M103" s="155" t="str">
        <x:f>IF(A103="","",IF(NOT(ISNUMBER(B103)),"DENOMINATOR MISSING",IF(OR(B103&lt;0,C103&gt;B103,D103&gt;B103,E103&gt;B103,F103&gt;B103),"CHECK COUNTS","CHECK DEFINITIONS / EVIDENCE")))</x:f>
      </x:c>
    </x:row>
    <x:row r="104" ht="42" customHeight="1">
      <x:c r="A104" s="81"/>
      <x:c r="B104" s="81"/>
      <x:c r="C104" s="81"/>
      <x:c r="D104" s="81"/>
      <x:c r="E104" s="81"/>
      <x:c r="F104" s="81"/>
      <x:c r="G104" s="173" t="str">
        <x:f>IF(OR(A104="",NOT(ISNUMBER(B104)),NOT(ISNUMBER(D104)),B104=0),"",D104/B104)</x:f>
      </x:c>
      <x:c r="H104" s="173" t="str">
        <x:f>IF(OR(A104="",NOT(ISNUMBER(B104)),NOT(ISNUMBER(E104)),B104=0),"",E104/B104)</x:f>
      </x:c>
      <x:c r="I104" s="173" t="str">
        <x:f>IF(OR(A104="",NOT(ISNUMBER(B104)),NOT(ISNUMBER(F104)),B104=0),"",F104/B104)</x:f>
      </x:c>
      <x:c r="J104" s="81"/>
      <x:c r="K104" s="81"/>
      <x:c r="L104" s="81"/>
      <x:c r="M104" s="155" t="str">
        <x:f>IF(A104="","",IF(NOT(ISNUMBER(B104)),"DENOMINATOR MISSING",IF(OR(B104&lt;0,C104&gt;B104,D104&gt;B104,E104&gt;B104,F104&gt;B104),"CHECK COUNTS","CHECK DEFINITIONS / EVIDENCE")))</x:f>
      </x:c>
    </x:row>
    <x:row r="105" ht="42" customHeight="1">
      <x:c r="A105" s="81"/>
      <x:c r="B105" s="81"/>
      <x:c r="C105" s="81"/>
      <x:c r="D105" s="81"/>
      <x:c r="E105" s="81"/>
      <x:c r="F105" s="81"/>
      <x:c r="G105" s="173" t="str">
        <x:f>IF(OR(A105="",NOT(ISNUMBER(B105)),NOT(ISNUMBER(D105)),B105=0),"",D105/B105)</x:f>
      </x:c>
      <x:c r="H105" s="173" t="str">
        <x:f>IF(OR(A105="",NOT(ISNUMBER(B105)),NOT(ISNUMBER(E105)),B105=0),"",E105/B105)</x:f>
      </x:c>
      <x:c r="I105" s="173" t="str">
        <x:f>IF(OR(A105="",NOT(ISNUMBER(B105)),NOT(ISNUMBER(F105)),B105=0),"",F105/B105)</x:f>
      </x:c>
      <x:c r="J105" s="81"/>
      <x:c r="K105" s="81"/>
      <x:c r="L105" s="81"/>
      <x:c r="M105" s="155" t="str">
        <x:f>IF(A105="","",IF(NOT(ISNUMBER(B105)),"DENOMINATOR MISSING",IF(OR(B105&lt;0,C105&gt;B105,D105&gt;B105,E105&gt;B105,F105&gt;B105),"CHECK COUNTS","CHECK DEFINITIONS / EVIDENCE")))</x:f>
      </x:c>
    </x:row>
    <x:row r="106" ht="42" customHeight="1">
      <x:c r="A106" s="81"/>
      <x:c r="B106" s="81"/>
      <x:c r="C106" s="81"/>
      <x:c r="D106" s="81"/>
      <x:c r="E106" s="81"/>
      <x:c r="F106" s="81"/>
      <x:c r="G106" s="173" t="str">
        <x:f>IF(OR(A106="",NOT(ISNUMBER(B106)),NOT(ISNUMBER(D106)),B106=0),"",D106/B106)</x:f>
      </x:c>
      <x:c r="H106" s="173" t="str">
        <x:f>IF(OR(A106="",NOT(ISNUMBER(B106)),NOT(ISNUMBER(E106)),B106=0),"",E106/B106)</x:f>
      </x:c>
      <x:c r="I106" s="173" t="str">
        <x:f>IF(OR(A106="",NOT(ISNUMBER(B106)),NOT(ISNUMBER(F106)),B106=0),"",F106/B106)</x:f>
      </x:c>
      <x:c r="J106" s="81"/>
      <x:c r="K106" s="81"/>
      <x:c r="L106" s="81"/>
      <x:c r="M106" s="155" t="str">
        <x:f>IF(A106="","",IF(NOT(ISNUMBER(B106)),"DENOMINATOR MISSING",IF(OR(B106&lt;0,C106&gt;B106,D106&gt;B106,E106&gt;B106,F106&gt;B106),"CHECK COUNTS","CHECK DEFINITIONS / EVIDENCE")))</x:f>
      </x:c>
    </x:row>
    <x:row r="107" ht="42" customHeight="1">
      <x:c r="A107" s="81"/>
      <x:c r="B107" s="81"/>
      <x:c r="C107" s="81"/>
      <x:c r="D107" s="81"/>
      <x:c r="E107" s="81"/>
      <x:c r="F107" s="81"/>
      <x:c r="G107" s="173" t="str">
        <x:f>IF(OR(A107="",NOT(ISNUMBER(B107)),NOT(ISNUMBER(D107)),B107=0),"",D107/B107)</x:f>
      </x:c>
      <x:c r="H107" s="173" t="str">
        <x:f>IF(OR(A107="",NOT(ISNUMBER(B107)),NOT(ISNUMBER(E107)),B107=0),"",E107/B107)</x:f>
      </x:c>
      <x:c r="I107" s="173" t="str">
        <x:f>IF(OR(A107="",NOT(ISNUMBER(B107)),NOT(ISNUMBER(F107)),B107=0),"",F107/B107)</x:f>
      </x:c>
      <x:c r="J107" s="81"/>
      <x:c r="K107" s="81"/>
      <x:c r="L107" s="81"/>
      <x:c r="M107" s="155" t="str">
        <x:f>IF(A107="","",IF(NOT(ISNUMBER(B107)),"DENOMINATOR MISSING",IF(OR(B107&lt;0,C107&gt;B107,D107&gt;B107,E107&gt;B107,F107&gt;B107),"CHECK COUNTS","CHECK DEFINITIONS / EVIDENCE")))</x:f>
      </x:c>
    </x:row>
    <x:row r="108" ht="42" customHeight="1">
      <x:c r="A108" s="81"/>
      <x:c r="B108" s="81"/>
      <x:c r="C108" s="81"/>
      <x:c r="D108" s="81"/>
      <x:c r="E108" s="81"/>
      <x:c r="F108" s="81"/>
      <x:c r="G108" s="173" t="str">
        <x:f>IF(OR(A108="",NOT(ISNUMBER(B108)),NOT(ISNUMBER(D108)),B108=0),"",D108/B108)</x:f>
      </x:c>
      <x:c r="H108" s="173" t="str">
        <x:f>IF(OR(A108="",NOT(ISNUMBER(B108)),NOT(ISNUMBER(E108)),B108=0),"",E108/B108)</x:f>
      </x:c>
      <x:c r="I108" s="173" t="str">
        <x:f>IF(OR(A108="",NOT(ISNUMBER(B108)),NOT(ISNUMBER(F108)),B108=0),"",F108/B108)</x:f>
      </x:c>
      <x:c r="J108" s="81"/>
      <x:c r="K108" s="81"/>
      <x:c r="L108" s="81"/>
      <x:c r="M108" s="155" t="str">
        <x:f>IF(A108="","",IF(NOT(ISNUMBER(B108)),"DENOMINATOR MISSING",IF(OR(B108&lt;0,C108&gt;B108,D108&gt;B108,E108&gt;B108,F108&gt;B108),"CHECK COUNTS","CHECK DEFINITIONS / EVIDENCE")))</x:f>
      </x:c>
    </x:row>
    <x:row r="109" ht="42" customHeight="1">
      <x:c r="A109" s="81"/>
      <x:c r="B109" s="81"/>
      <x:c r="C109" s="81"/>
      <x:c r="D109" s="81"/>
      <x:c r="E109" s="81"/>
      <x:c r="F109" s="81"/>
      <x:c r="G109" s="173" t="str">
        <x:f>IF(OR(A109="",NOT(ISNUMBER(B109)),NOT(ISNUMBER(D109)),B109=0),"",D109/B109)</x:f>
      </x:c>
      <x:c r="H109" s="173" t="str">
        <x:f>IF(OR(A109="",NOT(ISNUMBER(B109)),NOT(ISNUMBER(E109)),B109=0),"",E109/B109)</x:f>
      </x:c>
      <x:c r="I109" s="173" t="str">
        <x:f>IF(OR(A109="",NOT(ISNUMBER(B109)),NOT(ISNUMBER(F109)),B109=0),"",F109/B109)</x:f>
      </x:c>
      <x:c r="J109" s="81"/>
      <x:c r="K109" s="81"/>
      <x:c r="L109" s="81"/>
      <x:c r="M109" s="155" t="str">
        <x:f>IF(A109="","",IF(NOT(ISNUMBER(B109)),"DENOMINATOR MISSING",IF(OR(B109&lt;0,C109&gt;B109,D109&gt;B109,E109&gt;B109,F109&gt;B109),"CHECK COUNTS","CHECK DEFINITIONS / EVIDENCE")))</x:f>
      </x:c>
    </x:row>
    <x:row r="110" ht="21" customHeight="1">
      <x:c r="A110" s="15"/>
      <x:c r="B110" s="15"/>
      <x:c r="C110" s="15"/>
      <x:c r="D110" s="15"/>
      <x:c r="E110" s="15"/>
      <x:c r="F110" s="15"/>
      <x:c r="G110" s="15"/>
      <x:c r="H110" s="15"/>
      <x:c r="I110" s="15"/>
      <x:c r="J110" s="15"/>
      <x:c r="K110" s="15"/>
      <x:c r="L110" s="15"/>
      <x:c r="M110" s="15"/>
    </x:row>
    <x:row r="111" ht="21" customHeight="1">
      <x:c r="A111" s="15"/>
      <x:c r="B111" s="15"/>
      <x:c r="C111" s="15"/>
      <x:c r="D111" s="15"/>
      <x:c r="E111" s="15"/>
      <x:c r="F111" s="15"/>
      <x:c r="G111" s="15"/>
      <x:c r="H111" s="15"/>
      <x:c r="I111" s="15"/>
      <x:c r="J111" s="15"/>
      <x:c r="K111" s="15"/>
      <x:c r="L111" s="15"/>
      <x:c r="M111" s="15"/>
    </x:row>
    <x:row r="112" ht="21" customHeight="1">
      <x:c r="A112" s="15"/>
      <x:c r="B112" s="15"/>
      <x:c r="C112" s="15"/>
      <x:c r="D112" s="15"/>
      <x:c r="E112" s="15"/>
      <x:c r="F112" s="15"/>
      <x:c r="G112" s="15"/>
      <x:c r="H112" s="15"/>
      <x:c r="I112" s="15"/>
      <x:c r="J112" s="15"/>
      <x:c r="K112" s="15"/>
      <x:c r="L112" s="15"/>
      <x:c r="M112" s="15"/>
    </x:row>
    <x:row r="113" ht="21" customHeight="1">
      <x:c r="A113" s="15"/>
      <x:c r="B113" s="15"/>
      <x:c r="C113" s="15"/>
      <x:c r="D113" s="15"/>
      <x:c r="E113" s="15"/>
      <x:c r="F113" s="15"/>
      <x:c r="G113" s="15"/>
      <x:c r="H113" s="15"/>
      <x:c r="I113" s="15"/>
      <x:c r="J113" s="15"/>
      <x:c r="K113" s="15"/>
      <x:c r="L113" s="15"/>
      <x:c r="M113" s="15"/>
    </x:row>
  </x:sheetData>
  <x:mergeCells>
    <x:mergeCell ref="A1:M3"/>
    <x:mergeCell ref="A4:M4"/>
    <x:mergeCell ref="A5:F5"/>
    <x:mergeCell ref="G5:M5"/>
    <x:mergeCell ref="A6:M6"/>
    <x:mergeCell ref="A7:M7"/>
  </x:mergeCells>
  <x:conditionalFormatting sqref="A10:M109">
    <x:cfRule type="expression" dxfId="13" priority="1">
      <x:formula>AND($A10&lt;&gt;"",$M10="CHECK COUNTS")</x:formula>
    </x:cfRule>
  </x:conditionalFormatting>
  <x:dataValidations count="1">
    <x:dataValidation type="whole" errorStyle="stop" operator="between" allowBlank="1" showErrorMessage="1" errorTitle="Check the value" error="Enter a value between 0 and 1000000." sqref="B10:F109">
      <x:formula1>0</x:formula1>
      <x:formula2>1000000</x:formula2>
    </x:dataValidation>
  </x:dataValidations>
  <x:pageMargins left="0.7" right="0.7" top="0.75" bottom="0.75" header="0.3" footer="0.3"/>
  <x:tableParts count="1">
    <x:tablePart xmlns:r="http://schemas.openxmlformats.org/officeDocument/2006/relationships" r:id="Rde79b3ae1abc4a43"/>
  </x:tableParts>
</x:worksheet>
</file>

<file path=xl/worksheets/sheet60.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C16 | Exception and recovery plan</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Present a credible response when delivery is forecast to exceed authority or fail a material condition.</x:v>
      </x:c>
      <x:c r="B4" s="28"/>
      <x:c r="C4" s="28"/>
      <x:c r="D4" s="28"/>
      <x:c r="E4" s="28"/>
      <x:c r="F4" s="28"/>
      <x:c r="G4" s="28"/>
      <x:c r="H4" s="28"/>
      <x:c r="I4" s="28"/>
      <x:c r="J4" s="28"/>
      <x:c r="K4" s="28"/>
      <x:c r="L4" s="28"/>
    </x:row>
    <x:row r="5" ht="21" customHeight="1">
      <x:c r="A5" s="35" t="str">
        <x:v>03 | PROJECT IMPLEMENTATION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Exception and trigger</x:v>
      </x:c>
      <x:c r="B9" s="58"/>
      <x:c r="C9" s="58"/>
      <x:c r="D9" s="58"/>
      <x:c r="E9" s="58"/>
      <x:c r="F9" s="58"/>
      <x:c r="G9" s="58"/>
      <x:c r="H9" s="58"/>
      <x:c r="I9" s="58"/>
      <x:c r="J9" s="58"/>
      <x:c r="K9" s="58"/>
      <x:c r="L9" s="58"/>
    </x:row>
    <x:row r="10" ht="28" customHeight="1">
      <x:c r="A10" s="28" t="str">
        <x:v>Identify the breached or forecast limit and evidence.</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Cause and containment</x:v>
      </x:c>
      <x:c r="B15" s="58"/>
      <x:c r="C15" s="58"/>
      <x:c r="D15" s="58"/>
      <x:c r="E15" s="58"/>
      <x:c r="F15" s="58"/>
      <x:c r="G15" s="58"/>
      <x:c r="H15" s="58"/>
      <x:c r="I15" s="58"/>
      <x:c r="J15" s="58"/>
      <x:c r="K15" s="58"/>
      <x:c r="L15" s="58"/>
    </x:row>
    <x:row r="16" ht="28" customHeight="1">
      <x:c r="A16" s="28" t="str">
        <x:v>Describe the mechanism and immediate protection.</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Recovery options</x:v>
      </x:c>
      <x:c r="B21" s="58"/>
      <x:c r="C21" s="58"/>
      <x:c r="D21" s="58"/>
      <x:c r="E21" s="58"/>
      <x:c r="F21" s="58"/>
      <x:c r="G21" s="58"/>
      <x:c r="H21" s="58"/>
      <x:c r="I21" s="58"/>
      <x:c r="J21" s="58"/>
      <x:c r="K21" s="58"/>
      <x:c r="L21" s="58"/>
    </x:row>
    <x:row r="22" ht="28" customHeight="1">
      <x:c r="A22" s="28" t="str">
        <x:v>Compare realistic alternatives and consequences.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Resource and feasibility</x:v>
      </x:c>
      <x:c r="B27" s="58"/>
      <x:c r="C27" s="58"/>
      <x:c r="D27" s="58"/>
      <x:c r="E27" s="58"/>
      <x:c r="F27" s="58"/>
      <x:c r="G27" s="58"/>
      <x:c r="H27" s="58"/>
      <x:c r="I27" s="58"/>
      <x:c r="J27" s="58"/>
      <x:c r="K27" s="58"/>
      <x:c r="L27" s="58"/>
    </x:row>
    <x:row r="28" ht="28" customHeight="1">
      <x:c r="A28" s="28" t="str">
        <x:v>Test capacity, dependencies and assumptions.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Decision and new control</x:v>
      </x:c>
      <x:c r="B33" s="58"/>
      <x:c r="C33" s="58"/>
      <x:c r="D33" s="58"/>
      <x:c r="E33" s="58"/>
      <x:c r="F33" s="58"/>
      <x:c r="G33" s="58"/>
      <x:c r="H33" s="58"/>
      <x:c r="I33" s="58"/>
      <x:c r="J33" s="58"/>
      <x:c r="K33" s="58"/>
      <x:c r="L33" s="58"/>
    </x:row>
    <x:row r="34" ht="28" customHeight="1">
      <x:c r="A34" s="28" t="str">
        <x:v>Record authority, approved response and baseline links.</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Recovery monitoring</x:v>
      </x:c>
      <x:c r="B39" s="58"/>
      <x:c r="C39" s="58"/>
      <x:c r="D39" s="58"/>
      <x:c r="E39" s="58"/>
      <x:c r="F39" s="58"/>
      <x:c r="G39" s="58"/>
      <x:c r="H39" s="58"/>
      <x:c r="I39" s="58"/>
      <x:c r="J39" s="58"/>
      <x:c r="K39" s="58"/>
      <x:c r="L39" s="58"/>
    </x:row>
    <x:row r="40" ht="28" customHeight="1">
      <x:c r="A40" s="28" t="str">
        <x:v>Set milestones, owners, evidence and stop conditions.</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Do not promise an accelerated schedule without evidence of capacity and logic. Mandatory safeguards cannot be traded for date compliance. Repeated rebaselining is not proof of recovery.</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C2 Change / C7 Decision / C1 Report</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61.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C17 | Pilot and release-readiness review</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Decide whether the evidence supports a controlled pilot or wider release.</x:v>
      </x:c>
      <x:c r="B4" s="28"/>
      <x:c r="C4" s="28"/>
      <x:c r="D4" s="28"/>
      <x:c r="E4" s="28"/>
      <x:c r="F4" s="28"/>
      <x:c r="G4" s="28"/>
      <x:c r="H4" s="28"/>
      <x:c r="I4" s="28"/>
      <x:c r="J4" s="28"/>
      <x:c r="K4" s="28"/>
      <x:c r="L4" s="28"/>
    </x:row>
    <x:row r="5" ht="21" customHeight="1">
      <x:c r="A5" s="35" t="str">
        <x:v>03 | PROJECT IMPLEMENTATION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Release boundary</x:v>
      </x:c>
      <x:c r="B9" s="58"/>
      <x:c r="C9" s="58"/>
      <x:c r="D9" s="58"/>
      <x:c r="E9" s="58"/>
      <x:c r="F9" s="58"/>
      <x:c r="G9" s="58"/>
      <x:c r="H9" s="58"/>
      <x:c r="I9" s="58"/>
      <x:c r="J9" s="58"/>
      <x:c r="K9" s="58"/>
      <x:c r="L9" s="58"/>
    </x:row>
    <x:row r="10" ht="28" customHeight="1">
      <x:c r="A10" s="28" t="str">
        <x:v>State pilot or rollout scope, users and date.</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Readiness evidence</x:v>
      </x:c>
      <x:c r="B15" s="58"/>
      <x:c r="C15" s="58"/>
      <x:c r="D15" s="58"/>
      <x:c r="E15" s="58"/>
      <x:c r="F15" s="58"/>
      <x:c r="G15" s="58"/>
      <x:c r="H15" s="58"/>
      <x:c r="I15" s="58"/>
      <x:c r="J15" s="58"/>
      <x:c r="K15" s="58"/>
      <x:c r="L15" s="58"/>
    </x:row>
    <x:row r="16" ht="28" customHeight="1">
      <x:c r="A16" s="28" t="str">
        <x:v>Review quality, process, people, information and support.</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Mandatory conditions</x:v>
      </x:c>
      <x:c r="B21" s="58"/>
      <x:c r="C21" s="58"/>
      <x:c r="D21" s="58"/>
      <x:c r="E21" s="58"/>
      <x:c r="F21" s="58"/>
      <x:c r="G21" s="58"/>
      <x:c r="H21" s="58"/>
      <x:c r="I21" s="58"/>
      <x:c r="J21" s="58"/>
      <x:c r="K21" s="58"/>
      <x:c r="L21" s="58"/>
    </x:row>
    <x:row r="22" ht="28" customHeight="1">
      <x:c r="A22" s="28" t="str">
        <x:v>Identify blockers and non-negotiable criteria.</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Residual exposure</x:v>
      </x:c>
      <x:c r="B27" s="58"/>
      <x:c r="C27" s="58"/>
      <x:c r="D27" s="58"/>
      <x:c r="E27" s="58"/>
      <x:c r="F27" s="58"/>
      <x:c r="G27" s="58"/>
      <x:c r="H27" s="58"/>
      <x:c r="I27" s="58"/>
      <x:c r="J27" s="58"/>
      <x:c r="K27" s="58"/>
      <x:c r="L27" s="58"/>
    </x:row>
    <x:row r="28" ht="28" customHeight="1">
      <x:c r="A28" s="28" t="str">
        <x:v>Record defects, risks, fallback and ownership.</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Decision</x:v>
      </x:c>
      <x:c r="B33" s="58"/>
      <x:c r="C33" s="58"/>
      <x:c r="D33" s="58"/>
      <x:c r="E33" s="58"/>
      <x:c r="F33" s="58"/>
      <x:c r="G33" s="58"/>
      <x:c r="H33" s="58"/>
      <x:c r="I33" s="58"/>
      <x:c r="J33" s="58"/>
      <x:c r="K33" s="58"/>
      <x:c r="L33" s="58"/>
    </x:row>
    <x:row r="34" ht="28" customHeight="1">
      <x:c r="A34" s="28" t="str">
        <x:v>State Go, Conditional Go, No Go or Return with authority.</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Conditions and monitoring</x:v>
      </x:c>
      <x:c r="B39" s="58"/>
      <x:c r="C39" s="58"/>
      <x:c r="D39" s="58"/>
      <x:c r="E39" s="58"/>
      <x:c r="F39" s="58"/>
      <x:c r="G39" s="58"/>
      <x:c r="H39" s="58"/>
      <x:c r="I39" s="58"/>
      <x:c r="J39" s="58"/>
      <x:c r="K39" s="58"/>
      <x:c r="L39" s="58"/>
    </x:row>
    <x:row r="40" ht="28" customHeight="1">
      <x:c r="A40" s="28" t="str">
        <x:v>Assign actions, evidence dates and stop triggers.</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An 11/12 checklist result is not readiness if the missing item is mandatory. Conditional Go must define what may proceed and the condition that must be verified first. The workbook gate summary does not overrule the authorised decision.</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C18 Cutover / C19 Acceptance</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62.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13" hidden="0" customWidth="1"/>
    <x:col min="8" max="8" width="13" hidden="0" customWidth="1"/>
  </x:cols>
  <x:sheetData>
    <x:row r="1" ht="21" customHeight="1">
      <x:c r="A1" s="21" t="str">
        <x:v>C18 | Go-live, cutover and rollback plan</x:v>
      </x:c>
      <x:c r="B1" s="21"/>
      <x:c r="C1" s="21"/>
      <x:c r="D1" s="21"/>
      <x:c r="E1" s="21"/>
      <x:c r="F1" s="21"/>
      <x:c r="G1" s="21"/>
      <x:c r="H1" s="21"/>
    </x:row>
    <x:row r="2" ht="21" customHeight="1">
      <x:c r="A2" s="21"/>
      <x:c r="B2" s="21"/>
      <x:c r="C2" s="21"/>
      <x:c r="D2" s="21"/>
      <x:c r="E2" s="21"/>
      <x:c r="F2" s="21"/>
      <x:c r="G2" s="21"/>
      <x:c r="H2" s="21"/>
    </x:row>
    <x:row r="3" ht="21" customHeight="1">
      <x:c r="A3" s="21"/>
      <x:c r="B3" s="21"/>
      <x:c r="C3" s="21"/>
      <x:c r="D3" s="21"/>
      <x:c r="E3" s="21"/>
      <x:c r="F3" s="21"/>
      <x:c r="G3" s="21"/>
      <x:c r="H3" s="21"/>
    </x:row>
    <x:row r="4" ht="30" customHeight="1">
      <x:c r="A4" s="28" t="str">
        <x:v>Control the changeover so that service and safeguards remain protected.</x:v>
      </x:c>
      <x:c r="B4" s="28"/>
      <x:c r="C4" s="28"/>
      <x:c r="D4" s="28"/>
      <x:c r="E4" s="28"/>
      <x:c r="F4" s="28"/>
      <x:c r="G4" s="28"/>
      <x:c r="H4" s="28"/>
    </x:row>
    <x:row r="5" ht="21" customHeight="1">
      <x:c r="A5" s="35" t="str">
        <x:v>03 | PROJECT IMPLEMENTATION</x:v>
      </x:c>
      <x:c r="B5" s="35"/>
      <x:c r="C5" s="35"/>
      <x:c r="D5" s="35"/>
      <x:c r="E5" s="41" t="str">
        <x:f>IFERROR(HYPERLINK("#'04 Tool Index'!A1","OPEN TOOL INDEX"),"OPEN TOOL INDEX")</x:f>
        <x:v>OPEN TOOL INDEX</x:v>
      </x:c>
      <x:c r="F5" s="41"/>
      <x:c r="G5" s="41"/>
      <x:c r="H5" s="41"/>
    </x:row>
    <x:row r="6" ht="30" customHeight="1">
      <x:c r="A6" s="46" t="str">
        <x:v>BLUE text / pale-blue cells: enter your evidence. BLACK text / pale-teal cells: calculated. Blank is not zero or approval.</x:v>
      </x:c>
      <x:c r="B6" s="46"/>
      <x:c r="C6" s="46"/>
      <x:c r="D6" s="46"/>
      <x:c r="E6" s="46"/>
      <x:c r="F6" s="46"/>
      <x:c r="G6" s="46"/>
      <x:c r="H6" s="46"/>
    </x:row>
    <x:row r="7" ht="26" customHeight="1">
      <x:c r="A7" s="52" t="str">
        <x:v>HR Delivery development</x:v>
      </x:c>
      <x:c r="B7" s="52"/>
      <x:c r="C7" s="52"/>
      <x:c r="D7" s="52"/>
      <x:c r="E7" s="52"/>
      <x:c r="F7" s="52"/>
      <x:c r="G7" s="52"/>
      <x:c r="H7" s="52"/>
    </x:row>
    <x:row r="8" ht="21" customHeight="1">
      <x:c r="A8" s="15"/>
      <x:c r="B8" s="15"/>
      <x:c r="C8" s="15"/>
      <x:c r="D8" s="15"/>
      <x:c r="E8" s="15"/>
      <x:c r="F8" s="15"/>
      <x:c r="G8" s="15"/>
      <x:c r="H8" s="15"/>
    </x:row>
    <x:row r="9" ht="40" customHeight="1">
      <x:c r="A9" s="76" t="str">
        <x:v>Step / time</x:v>
      </x:c>
      <x:c r="B9" s="76" t="str">
        <x:v>Action</x:v>
      </x:c>
      <x:c r="C9" s="76" t="str">
        <x:v>Owner</x:v>
      </x:c>
      <x:c r="D9" s="76" t="str">
        <x:v>Checkpoint</x:v>
      </x:c>
      <x:c r="E9" s="76" t="str">
        <x:v>Stop / fallback</x:v>
      </x:c>
      <x:c r="F9" s="76" t="str">
        <x:v>Actual evidence</x:v>
      </x:c>
      <x:c r="G9" s="15"/>
      <x:c r="H9" s="15"/>
    </x:row>
    <x:row r="10" ht="42" customHeight="1">
      <x:c r="A10" s="81"/>
      <x:c r="B10" s="81"/>
      <x:c r="C10" s="81"/>
      <x:c r="D10" s="81"/>
      <x:c r="E10" s="81"/>
      <x:c r="F10" s="81"/>
      <x:c r="G10" s="15"/>
      <x:c r="H10" s="15"/>
    </x:row>
    <x:row r="11" ht="42" customHeight="1">
      <x:c r="A11" s="81"/>
      <x:c r="B11" s="81"/>
      <x:c r="C11" s="81"/>
      <x:c r="D11" s="81"/>
      <x:c r="E11" s="81"/>
      <x:c r="F11" s="81"/>
      <x:c r="G11" s="15"/>
      <x:c r="H11" s="15"/>
    </x:row>
    <x:row r="12" ht="42" customHeight="1">
      <x:c r="A12" s="81"/>
      <x:c r="B12" s="81"/>
      <x:c r="C12" s="81"/>
      <x:c r="D12" s="81"/>
      <x:c r="E12" s="81"/>
      <x:c r="F12" s="81"/>
      <x:c r="G12" s="15"/>
      <x:c r="H12" s="15"/>
    </x:row>
    <x:row r="13" ht="42" customHeight="1">
      <x:c r="A13" s="81"/>
      <x:c r="B13" s="81"/>
      <x:c r="C13" s="81"/>
      <x:c r="D13" s="81"/>
      <x:c r="E13" s="81"/>
      <x:c r="F13" s="81"/>
      <x:c r="G13" s="15"/>
      <x:c r="H13" s="15"/>
    </x:row>
    <x:row r="14" ht="42" customHeight="1">
      <x:c r="A14" s="81"/>
      <x:c r="B14" s="81"/>
      <x:c r="C14" s="81"/>
      <x:c r="D14" s="81"/>
      <x:c r="E14" s="81"/>
      <x:c r="F14" s="81"/>
      <x:c r="G14" s="15"/>
      <x:c r="H14" s="15"/>
    </x:row>
    <x:row r="15" ht="42" customHeight="1">
      <x:c r="A15" s="81"/>
      <x:c r="B15" s="81"/>
      <x:c r="C15" s="81"/>
      <x:c r="D15" s="81"/>
      <x:c r="E15" s="81"/>
      <x:c r="F15" s="81"/>
      <x:c r="G15" s="15"/>
      <x:c r="H15" s="15"/>
    </x:row>
    <x:row r="16" ht="42" customHeight="1">
      <x:c r="A16" s="81"/>
      <x:c r="B16" s="81"/>
      <x:c r="C16" s="81"/>
      <x:c r="D16" s="81"/>
      <x:c r="E16" s="81"/>
      <x:c r="F16" s="81"/>
      <x:c r="G16" s="15"/>
      <x:c r="H16" s="15"/>
    </x:row>
    <x:row r="17" ht="42" customHeight="1">
      <x:c r="A17" s="81"/>
      <x:c r="B17" s="81"/>
      <x:c r="C17" s="81"/>
      <x:c r="D17" s="81"/>
      <x:c r="E17" s="81"/>
      <x:c r="F17" s="81"/>
      <x:c r="G17" s="15"/>
      <x:c r="H17" s="15"/>
    </x:row>
    <x:row r="18" ht="42" customHeight="1">
      <x:c r="A18" s="81"/>
      <x:c r="B18" s="81"/>
      <x:c r="C18" s="81"/>
      <x:c r="D18" s="81"/>
      <x:c r="E18" s="81"/>
      <x:c r="F18" s="81"/>
      <x:c r="G18" s="15"/>
      <x:c r="H18" s="15"/>
    </x:row>
    <x:row r="19" ht="42" customHeight="1">
      <x:c r="A19" s="81"/>
      <x:c r="B19" s="81"/>
      <x:c r="C19" s="81"/>
      <x:c r="D19" s="81"/>
      <x:c r="E19" s="81"/>
      <x:c r="F19" s="81"/>
      <x:c r="G19" s="15"/>
      <x:c r="H19" s="15"/>
    </x:row>
    <x:row r="20" ht="42" customHeight="1">
      <x:c r="A20" s="81"/>
      <x:c r="B20" s="81"/>
      <x:c r="C20" s="81"/>
      <x:c r="D20" s="81"/>
      <x:c r="E20" s="81"/>
      <x:c r="F20" s="81"/>
      <x:c r="G20" s="15"/>
      <x:c r="H20" s="15"/>
    </x:row>
    <x:row r="21" ht="42" customHeight="1">
      <x:c r="A21" s="81"/>
      <x:c r="B21" s="81"/>
      <x:c r="C21" s="81"/>
      <x:c r="D21" s="81"/>
      <x:c r="E21" s="81"/>
      <x:c r="F21" s="81"/>
      <x:c r="G21" s="15"/>
      <x:c r="H21" s="15"/>
    </x:row>
    <x:row r="22" ht="42" customHeight="1">
      <x:c r="A22" s="81"/>
      <x:c r="B22" s="81"/>
      <x:c r="C22" s="81"/>
      <x:c r="D22" s="81"/>
      <x:c r="E22" s="81"/>
      <x:c r="F22" s="81"/>
      <x:c r="G22" s="15"/>
      <x:c r="H22" s="15"/>
    </x:row>
    <x:row r="23" ht="42" customHeight="1">
      <x:c r="A23" s="81"/>
      <x:c r="B23" s="81"/>
      <x:c r="C23" s="81"/>
      <x:c r="D23" s="81"/>
      <x:c r="E23" s="81"/>
      <x:c r="F23" s="81"/>
      <x:c r="G23" s="15"/>
      <x:c r="H23" s="15"/>
    </x:row>
    <x:row r="24" ht="42" customHeight="1">
      <x:c r="A24" s="81"/>
      <x:c r="B24" s="81"/>
      <x:c r="C24" s="81"/>
      <x:c r="D24" s="81"/>
      <x:c r="E24" s="81"/>
      <x:c r="F24" s="81"/>
      <x:c r="G24" s="15"/>
      <x:c r="H24" s="15"/>
    </x:row>
    <x:row r="25" ht="42" customHeight="1">
      <x:c r="A25" s="81"/>
      <x:c r="B25" s="81"/>
      <x:c r="C25" s="81"/>
      <x:c r="D25" s="81"/>
      <x:c r="E25" s="81"/>
      <x:c r="F25" s="81"/>
      <x:c r="G25" s="15"/>
      <x:c r="H25" s="15"/>
    </x:row>
    <x:row r="26" ht="42" customHeight="1">
      <x:c r="A26" s="81"/>
      <x:c r="B26" s="81"/>
      <x:c r="C26" s="81"/>
      <x:c r="D26" s="81"/>
      <x:c r="E26" s="81"/>
      <x:c r="F26" s="81"/>
      <x:c r="G26" s="15"/>
      <x:c r="H26" s="15"/>
    </x:row>
    <x:row r="27" ht="42" customHeight="1">
      <x:c r="A27" s="81"/>
      <x:c r="B27" s="81"/>
      <x:c r="C27" s="81"/>
      <x:c r="D27" s="81"/>
      <x:c r="E27" s="81"/>
      <x:c r="F27" s="81"/>
      <x:c r="G27" s="15"/>
      <x:c r="H27" s="15"/>
    </x:row>
    <x:row r="28" ht="42" customHeight="1">
      <x:c r="A28" s="81"/>
      <x:c r="B28" s="81"/>
      <x:c r="C28" s="81"/>
      <x:c r="D28" s="81"/>
      <x:c r="E28" s="81"/>
      <x:c r="F28" s="81"/>
      <x:c r="G28" s="15"/>
      <x:c r="H28" s="15"/>
    </x:row>
    <x:row r="29" ht="42" customHeight="1">
      <x:c r="A29" s="81"/>
      <x:c r="B29" s="81"/>
      <x:c r="C29" s="81"/>
      <x:c r="D29" s="81"/>
      <x:c r="E29" s="81"/>
      <x:c r="F29" s="81"/>
      <x:c r="G29" s="15"/>
      <x:c r="H29" s="15"/>
    </x:row>
    <x:row r="30" ht="42" customHeight="1">
      <x:c r="A30" s="81"/>
      <x:c r="B30" s="81"/>
      <x:c r="C30" s="81"/>
      <x:c r="D30" s="81"/>
      <x:c r="E30" s="81"/>
      <x:c r="F30" s="81"/>
      <x:c r="G30" s="15"/>
      <x:c r="H30" s="15"/>
    </x:row>
    <x:row r="31" ht="42" customHeight="1">
      <x:c r="A31" s="81"/>
      <x:c r="B31" s="81"/>
      <x:c r="C31" s="81"/>
      <x:c r="D31" s="81"/>
      <x:c r="E31" s="81"/>
      <x:c r="F31" s="81"/>
      <x:c r="G31" s="15"/>
      <x:c r="H31" s="15"/>
    </x:row>
    <x:row r="32" ht="42" customHeight="1">
      <x:c r="A32" s="81"/>
      <x:c r="B32" s="81"/>
      <x:c r="C32" s="81"/>
      <x:c r="D32" s="81"/>
      <x:c r="E32" s="81"/>
      <x:c r="F32" s="81"/>
      <x:c r="G32" s="15"/>
      <x:c r="H32" s="15"/>
    </x:row>
    <x:row r="33" ht="42" customHeight="1">
      <x:c r="A33" s="81"/>
      <x:c r="B33" s="81"/>
      <x:c r="C33" s="81"/>
      <x:c r="D33" s="81"/>
      <x:c r="E33" s="81"/>
      <x:c r="F33" s="81"/>
      <x:c r="G33" s="15"/>
      <x:c r="H33" s="15"/>
    </x:row>
    <x:row r="34" ht="42" customHeight="1">
      <x:c r="A34" s="81"/>
      <x:c r="B34" s="81"/>
      <x:c r="C34" s="81"/>
      <x:c r="D34" s="81"/>
      <x:c r="E34" s="81"/>
      <x:c r="F34" s="81"/>
      <x:c r="G34" s="15"/>
      <x:c r="H34" s="15"/>
    </x:row>
    <x:row r="35" ht="42" customHeight="1">
      <x:c r="A35" s="81"/>
      <x:c r="B35" s="81"/>
      <x:c r="C35" s="81"/>
      <x:c r="D35" s="81"/>
      <x:c r="E35" s="81"/>
      <x:c r="F35" s="81"/>
      <x:c r="G35" s="15"/>
      <x:c r="H35" s="15"/>
    </x:row>
    <x:row r="36" ht="42" customHeight="1">
      <x:c r="A36" s="81"/>
      <x:c r="B36" s="81"/>
      <x:c r="C36" s="81"/>
      <x:c r="D36" s="81"/>
      <x:c r="E36" s="81"/>
      <x:c r="F36" s="81"/>
      <x:c r="G36" s="15"/>
      <x:c r="H36" s="15"/>
    </x:row>
    <x:row r="37" ht="42" customHeight="1">
      <x:c r="A37" s="81"/>
      <x:c r="B37" s="81"/>
      <x:c r="C37" s="81"/>
      <x:c r="D37" s="81"/>
      <x:c r="E37" s="81"/>
      <x:c r="F37" s="81"/>
      <x:c r="G37" s="15"/>
      <x:c r="H37" s="15"/>
    </x:row>
    <x:row r="38" ht="42" customHeight="1">
      <x:c r="A38" s="81"/>
      <x:c r="B38" s="81"/>
      <x:c r="C38" s="81"/>
      <x:c r="D38" s="81"/>
      <x:c r="E38" s="81"/>
      <x:c r="F38" s="81"/>
      <x:c r="G38" s="15"/>
      <x:c r="H38" s="15"/>
    </x:row>
    <x:row r="39" ht="42" customHeight="1">
      <x:c r="A39" s="81"/>
      <x:c r="B39" s="81"/>
      <x:c r="C39" s="81"/>
      <x:c r="D39" s="81"/>
      <x:c r="E39" s="81"/>
      <x:c r="F39" s="81"/>
      <x:c r="G39" s="15"/>
      <x:c r="H39" s="15"/>
    </x:row>
    <x:row r="40" ht="21" customHeight="1">
      <x:c r="A40" s="15"/>
      <x:c r="B40" s="15"/>
      <x:c r="C40" s="15"/>
      <x:c r="D40" s="15"/>
      <x:c r="E40" s="15"/>
      <x:c r="F40" s="15"/>
      <x:c r="G40" s="15"/>
      <x:c r="H40" s="15"/>
    </x:row>
    <x:row r="41" ht="21" customHeight="1">
      <x:c r="A41" s="15"/>
      <x:c r="B41" s="15"/>
      <x:c r="C41" s="15"/>
      <x:c r="D41" s="15"/>
      <x:c r="E41" s="15"/>
      <x:c r="F41" s="15"/>
      <x:c r="G41" s="15"/>
      <x:c r="H41" s="15"/>
    </x:row>
    <x:row r="42" ht="21" customHeight="1">
      <x:c r="A42" s="70" t="str">
        <x:v>USE THE RECORD | Who can stop cutover? What would make rollback necessary? Have we tested the fallback rather than merely written its name? Do not improvise changes outside the approved window or use rollback as a vague reassurance. Confirm data integrity, access and operational consequences with the relevant specialists.</x:v>
      </x:c>
      <x:c r="B42" s="70"/>
      <x:c r="C42" s="70"/>
      <x:c r="D42" s="70"/>
      <x:c r="E42" s="70"/>
      <x:c r="F42" s="70"/>
      <x:c r="G42" s="70"/>
      <x:c r="H42" s="70"/>
    </x:row>
    <x:row r="43" ht="21" customHeight="1">
      <x:c r="A43" s="70"/>
      <x:c r="B43" s="70"/>
      <x:c r="C43" s="70"/>
      <x:c r="D43" s="70"/>
      <x:c r="E43" s="70"/>
      <x:c r="F43" s="70"/>
      <x:c r="G43" s="70"/>
      <x:c r="H43" s="70"/>
    </x:row>
    <x:row r="44">
      <x:c r="A44" s="70"/>
      <x:c r="B44" s="70"/>
      <x:c r="C44" s="70"/>
      <x:c r="D44" s="70"/>
      <x:c r="E44" s="70"/>
      <x:c r="F44" s="70"/>
      <x:c r="G44" s="70"/>
      <x:c r="H44" s="70"/>
    </x:row>
  </x:sheetData>
  <x:mergeCells>
    <x:mergeCell ref="A1:H3"/>
    <x:mergeCell ref="A4:H4"/>
    <x:mergeCell ref="A5:D5"/>
    <x:mergeCell ref="E5:H5"/>
    <x:mergeCell ref="A6:H6"/>
    <x:mergeCell ref="A7:H7"/>
    <x:mergeCell ref="A42:H44"/>
  </x:mergeCells>
  <x:pageMargins left="0.7" right="0.7" top="0.75" bottom="0.75" header="0.3" footer="0.3"/>
  <x:tableParts count="1">
    <x:tablePart xmlns:r="http://schemas.openxmlformats.org/officeDocument/2006/relationships" r:id="R316f0c60482645b0"/>
  </x:tableParts>
</x:worksheet>
</file>

<file path=xl/worksheets/sheet63.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C19 | Operational handover and acceptance</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Transfer accepted outputs with the knowledge, resources and accountability needed to operate them.</x:v>
      </x:c>
      <x:c r="B4" s="28"/>
      <x:c r="C4" s="28"/>
      <x:c r="D4" s="28"/>
      <x:c r="E4" s="28"/>
      <x:c r="F4" s="28"/>
      <x:c r="G4" s="28"/>
      <x:c r="H4" s="28"/>
      <x:c r="I4" s="28"/>
      <x:c r="J4" s="28"/>
      <x:c r="K4" s="28"/>
      <x:c r="L4" s="28"/>
    </x:row>
    <x:row r="5" ht="21" customHeight="1">
      <x:c r="A5" s="35" t="str">
        <x:v>03 | PROJECT IMPLEMENTATION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Developed from S05 B5, S07 D1 and S03 slides 54-57.</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Output inventory</x:v>
      </x:c>
      <x:c r="B9" s="58"/>
      <x:c r="C9" s="58"/>
      <x:c r="D9" s="58"/>
      <x:c r="E9" s="58"/>
      <x:c r="F9" s="58"/>
      <x:c r="G9" s="58"/>
      <x:c r="H9" s="58"/>
      <x:c r="I9" s="58"/>
      <x:c r="J9" s="58"/>
      <x:c r="K9" s="58"/>
      <x:c r="L9" s="58"/>
    </x:row>
    <x:row r="10" ht="28" customHeight="1">
      <x:c r="A10" s="28" t="str">
        <x:v>List outputs, versions and receiving owners.</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Acceptance evidence</x:v>
      </x:c>
      <x:c r="B15" s="58"/>
      <x:c r="C15" s="58"/>
      <x:c r="D15" s="58"/>
      <x:c r="E15" s="58"/>
      <x:c r="F15" s="58"/>
      <x:c r="G15" s="58"/>
      <x:c r="H15" s="58"/>
      <x:c r="I15" s="58"/>
      <x:c r="J15" s="58"/>
      <x:c r="K15" s="58"/>
      <x:c r="L15" s="58"/>
    </x:row>
    <x:row r="16" ht="28" customHeight="1">
      <x:c r="A16" s="28" t="str">
        <x:v>Reference criteria, test results and approvals.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Operating capability</x:v>
      </x:c>
      <x:c r="B21" s="58"/>
      <x:c r="C21" s="58"/>
      <x:c r="D21" s="58"/>
      <x:c r="E21" s="58"/>
      <x:c r="F21" s="58"/>
      <x:c r="G21" s="58"/>
      <x:c r="H21" s="58"/>
      <x:c r="I21" s="58"/>
      <x:c r="J21" s="58"/>
      <x:c r="K21" s="58"/>
      <x:c r="L21" s="58"/>
    </x:row>
    <x:row r="22" ht="28" customHeight="1">
      <x:c r="A22" s="28" t="str">
        <x:v>Confirm people, support, access and maintenance.</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Knowledge and records</x:v>
      </x:c>
      <x:c r="B27" s="58"/>
      <x:c r="C27" s="58"/>
      <x:c r="D27" s="58"/>
      <x:c r="E27" s="58"/>
      <x:c r="F27" s="58"/>
      <x:c r="G27" s="58"/>
      <x:c r="H27" s="58"/>
      <x:c r="I27" s="58"/>
      <x:c r="J27" s="58"/>
      <x:c r="K27" s="58"/>
      <x:c r="L27" s="58"/>
    </x:row>
    <x:row r="28" ht="28" customHeight="1">
      <x:c r="A28" s="28" t="str">
        <x:v>Transfer guidance, design decisions and archive references.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Residual obligations</x:v>
      </x:c>
      <x:c r="B33" s="58"/>
      <x:c r="C33" s="58"/>
      <x:c r="D33" s="58"/>
      <x:c r="E33" s="58"/>
      <x:c r="F33" s="58"/>
      <x:c r="G33" s="58"/>
      <x:c r="H33" s="58"/>
      <x:c r="I33" s="58"/>
      <x:c r="J33" s="58"/>
      <x:c r="K33" s="58"/>
      <x:c r="L33" s="58"/>
    </x:row>
    <x:row r="34" ht="28" customHeight="1">
      <x:c r="A34" s="28" t="str">
        <x:v>Assign open work, risk and issue owners with dates.</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Acceptance and effective date</x:v>
      </x:c>
      <x:c r="B39" s="58"/>
      <x:c r="C39" s="58"/>
      <x:c r="D39" s="58"/>
      <x:c r="E39" s="58"/>
      <x:c r="F39" s="58"/>
      <x:c r="G39" s="58"/>
      <x:c r="H39" s="58"/>
      <x:c r="I39" s="58"/>
      <x:c r="J39" s="58"/>
      <x:c r="K39" s="58"/>
      <x:c r="L39" s="58"/>
    </x:row>
    <x:row r="40" ht="28" customHeight="1">
      <x:c r="A40" s="28" t="str">
        <x:v>Record accepter, conditions, transfer date and remaining closure actions.</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Acceptance of an output, transfer to operation and project closure are related but different decisions. Do not make the receiving owner accept an unmanageable backlog to protect the project's finish date.</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C21 G3 / D1 Completion / D5 Sign-off</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64.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C20 | Benefits and business-case review</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Check whether delivery still supports the intended value and whether the case remains justified.</x:v>
      </x:c>
      <x:c r="B4" s="28"/>
      <x:c r="C4" s="28"/>
      <x:c r="D4" s="28"/>
      <x:c r="E4" s="28"/>
      <x:c r="F4" s="28"/>
      <x:c r="G4" s="28"/>
      <x:c r="H4" s="28"/>
      <x:c r="I4" s="28"/>
      <x:c r="J4" s="28"/>
      <x:c r="K4" s="28"/>
      <x:c r="L4" s="28"/>
    </x:row>
    <x:row r="5" ht="21" customHeight="1">
      <x:c r="A5" s="35" t="str">
        <x:v>03 | PROJECT IMPLEMENTATION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Benefit and mechanism</x:v>
      </x:c>
      <x:c r="B9" s="58"/>
      <x:c r="C9" s="58"/>
      <x:c r="D9" s="58"/>
      <x:c r="E9" s="58"/>
      <x:c r="F9" s="58"/>
      <x:c r="G9" s="58"/>
      <x:c r="H9" s="58"/>
      <x:c r="I9" s="58"/>
      <x:c r="J9" s="58"/>
      <x:c r="K9" s="58"/>
      <x:c r="L9" s="58"/>
    </x:row>
    <x:row r="10" ht="28" customHeight="1">
      <x:c r="A10" s="28" t="str">
        <x:v>Review the link between output, practice and result.</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Evidence and comparison</x:v>
      </x:c>
      <x:c r="B15" s="58"/>
      <x:c r="C15" s="58"/>
      <x:c r="D15" s="58"/>
      <x:c r="E15" s="58"/>
      <x:c r="F15" s="58"/>
      <x:c r="G15" s="58"/>
      <x:c r="H15" s="58"/>
      <x:c r="I15" s="58"/>
      <x:c r="J15" s="58"/>
      <x:c r="K15" s="58"/>
      <x:c r="L15" s="58"/>
    </x:row>
    <x:row r="16" ht="28" customHeight="1">
      <x:c r="A16" s="28" t="str">
        <x:v>Show baseline, actual, target, dates and denominators.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Adoption and disbenefits</x:v>
      </x:c>
      <x:c r="B21" s="58"/>
      <x:c r="C21" s="58"/>
      <x:c r="D21" s="58"/>
      <x:c r="E21" s="58"/>
      <x:c r="F21" s="58"/>
      <x:c r="G21" s="58"/>
      <x:c r="H21" s="58"/>
      <x:c r="I21" s="58"/>
      <x:c r="J21" s="58"/>
      <x:c r="K21" s="58"/>
      <x:c r="L21" s="58"/>
    </x:row>
    <x:row r="22" ht="28" customHeight="1">
      <x:c r="A22" s="28" t="str">
        <x:v>Check use, burden, quality and unintended effects.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Cost and assumptions</x:v>
      </x:c>
      <x:c r="B27" s="58"/>
      <x:c r="C27" s="58"/>
      <x:c r="D27" s="58"/>
      <x:c r="E27" s="58"/>
      <x:c r="F27" s="58"/>
      <x:c r="G27" s="58"/>
      <x:c r="H27" s="58"/>
      <x:c r="I27" s="58"/>
      <x:c r="J27" s="58"/>
      <x:c r="K27" s="58"/>
      <x:c r="L27" s="58"/>
    </x:row>
    <x:row r="28" ht="28" customHeight="1">
      <x:c r="A28" s="28" t="str">
        <x:v>Update ongoing cost and material case assumptions.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Judgement and action</x:v>
      </x:c>
      <x:c r="B33" s="58"/>
      <x:c r="C33" s="58"/>
      <x:c r="D33" s="58"/>
      <x:c r="E33" s="58"/>
      <x:c r="F33" s="58"/>
      <x:c r="G33" s="58"/>
      <x:c r="H33" s="58"/>
      <x:c r="I33" s="58"/>
      <x:c r="J33" s="58"/>
      <x:c r="K33" s="58"/>
      <x:c r="L33" s="58"/>
    </x:row>
    <x:row r="34" ht="28" customHeight="1">
      <x:c r="A34" s="28" t="str">
        <x:v>Decide continue, adapt, investigate or stop recommendation.</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Owner and follow-up</x:v>
      </x:c>
      <x:c r="B39" s="58"/>
      <x:c r="C39" s="58"/>
      <x:c r="D39" s="58"/>
      <x:c r="E39" s="58"/>
      <x:c r="F39" s="58"/>
      <x:c r="G39" s="58"/>
      <x:c r="H39" s="58"/>
      <x:c r="I39" s="58"/>
      <x:c r="J39" s="58"/>
      <x:c r="K39" s="58"/>
      <x:c r="L39" s="58"/>
    </x:row>
    <x:row r="40" ht="28" customHeight="1">
      <x:c r="A40" s="28" t="str">
        <x:v>Assign operational action, review date and case update.</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Pilot evidence is not proof of organisation-wide impact. Do not describe a target as achieved from a small or incomparable sample, or monetise capacity as cash without a separate realisation action.</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A2 Case / D8 Ownership / D12 Review</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65.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C21 | Gate 3: authorise closure preparation</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Confirm that delivery and transition are sufficiently complete to begin formal close-down.</x:v>
      </x:c>
      <x:c r="B4" s="28"/>
      <x:c r="C4" s="28"/>
      <x:c r="D4" s="28"/>
      <x:c r="E4" s="28"/>
      <x:c r="F4" s="28"/>
      <x:c r="G4" s="28"/>
      <x:c r="H4" s="28"/>
      <x:c r="I4" s="28"/>
      <x:c r="J4" s="28"/>
      <x:c r="K4" s="28"/>
      <x:c r="L4" s="28"/>
    </x:row>
    <x:row r="5" ht="21" customHeight="1">
      <x:c r="A5" s="35" t="str">
        <x:v>03 | PROJECT IMPLEMENTATION</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Gate and authority</x:v>
      </x:c>
      <x:c r="B9" s="58"/>
      <x:c r="C9" s="58"/>
      <x:c r="D9" s="58"/>
      <x:c r="E9" s="58"/>
      <x:c r="F9" s="58"/>
      <x:c r="G9" s="58"/>
      <x:c r="H9" s="58"/>
      <x:c r="I9" s="58"/>
      <x:c r="J9" s="58"/>
      <x:c r="K9" s="58"/>
      <x:c r="L9" s="58"/>
    </x:row>
    <x:row r="10" ht="28" customHeight="1">
      <x:c r="A10" s="28" t="str">
        <x:v>Identify G3 decision maker and request.</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Delivery evidence</x:v>
      </x:c>
      <x:c r="B15" s="58"/>
      <x:c r="C15" s="58"/>
      <x:c r="D15" s="58"/>
      <x:c r="E15" s="58"/>
      <x:c r="F15" s="58"/>
      <x:c r="G15" s="58"/>
      <x:c r="H15" s="58"/>
      <x:c r="I15" s="58"/>
      <x:c r="J15" s="58"/>
      <x:c r="K15" s="58"/>
      <x:c r="L15" s="58"/>
    </x:row>
    <x:row r="16" ht="28" customHeight="1">
      <x:c r="A16" s="28" t="str">
        <x:v>Review accepted outputs and remaining scope.</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Operational readiness</x:v>
      </x:c>
      <x:c r="B21" s="58"/>
      <x:c r="C21" s="58"/>
      <x:c r="D21" s="58"/>
      <x:c r="E21" s="58"/>
      <x:c r="F21" s="58"/>
      <x:c r="G21" s="58"/>
      <x:c r="H21" s="58"/>
      <x:c r="I21" s="58"/>
      <x:c r="J21" s="58"/>
      <x:c r="K21" s="58"/>
      <x:c r="L21" s="58"/>
    </x:row>
    <x:row r="22" ht="28" customHeight="1">
      <x:c r="A22" s="28" t="str">
        <x:v>Confirm support, capability, access and receiving owners.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Residual and financial position</x:v>
      </x:c>
      <x:c r="B27" s="58"/>
      <x:c r="C27" s="58"/>
      <x:c r="D27" s="58"/>
      <x:c r="E27" s="58"/>
      <x:c r="F27" s="58"/>
      <x:c r="G27" s="58"/>
      <x:c r="H27" s="58"/>
      <x:c r="I27" s="58"/>
      <x:c r="J27" s="58"/>
      <x:c r="K27" s="58"/>
      <x:c r="L27" s="58"/>
    </x:row>
    <x:row r="28" ht="28" customHeight="1">
      <x:c r="A28" s="28" t="str">
        <x:v>Account for open work, exposure and commitments.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Benefit continuity</x:v>
      </x:c>
      <x:c r="B33" s="58"/>
      <x:c r="C33" s="58"/>
      <x:c r="D33" s="58"/>
      <x:c r="E33" s="58"/>
      <x:c r="F33" s="58"/>
      <x:c r="G33" s="58"/>
      <x:c r="H33" s="58"/>
      <x:c r="I33" s="58"/>
      <x:c r="J33" s="58"/>
      <x:c r="K33" s="58"/>
      <x:c r="L33" s="58"/>
    </x:row>
    <x:row r="34" ht="28" customHeight="1">
      <x:c r="A34" s="28" t="str">
        <x:v>Verify owners, measures, dates and escalation.</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Decision and closure actions</x:v>
      </x:c>
      <x:c r="B39" s="58"/>
      <x:c r="C39" s="58"/>
      <x:c r="D39" s="58"/>
      <x:c r="E39" s="58"/>
      <x:c r="F39" s="58"/>
      <x:c r="G39" s="58"/>
      <x:c r="H39" s="58"/>
      <x:c r="I39" s="58"/>
      <x:c r="J39" s="58"/>
      <x:c r="K39" s="58"/>
      <x:c r="L39" s="58"/>
    </x:row>
    <x:row r="40" ht="28" customHeight="1">
      <x:c r="A40" s="28" t="str">
        <x:v>Record outcome, conditions and the G4 pack requirements.</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G3 does not close the project; G4 records the formal end and transfer of accountability. Missing mandatory acceptance or an unowned operational obligation blocks progression.</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D1-D14 Project close toolkit</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66.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D1 | Project completion report</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Account for delivery, performance, residual obligations and continuing benefits before formal closure.</x:v>
      </x:c>
      <x:c r="B4" s="28"/>
      <x:c r="C4" s="28"/>
      <x:c r="D4" s="28"/>
      <x:c r="E4" s="28"/>
      <x:c r="F4" s="28"/>
      <x:c r="G4" s="28"/>
      <x:c r="H4" s="28"/>
      <x:c r="I4" s="28"/>
      <x:c r="J4" s="28"/>
      <x:c r="K4" s="28"/>
      <x:c r="L4" s="28"/>
    </x:row>
    <x:row r="5" ht="21" customHeight="1">
      <x:c r="A5" s="35" t="str">
        <x:v>04 | PROJECT CLOSE</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Adapted from S07, D1; HR Delivery original/revised baseline comparison.</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Purpose and delivered scope</x:v>
      </x:c>
      <x:c r="B9" s="58"/>
      <x:c r="C9" s="58"/>
      <x:c r="D9" s="58"/>
      <x:c r="E9" s="58"/>
      <x:c r="F9" s="58"/>
      <x:c r="G9" s="58"/>
      <x:c r="H9" s="58"/>
      <x:c r="I9" s="58"/>
      <x:c r="J9" s="58"/>
      <x:c r="K9" s="58"/>
      <x:c r="L9" s="58"/>
    </x:row>
    <x:row r="10" ht="28" customHeight="1">
      <x:c r="A10" s="28" t="str">
        <x:v>Summarise objectives, changes and outputs.</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Date performance</x:v>
      </x:c>
      <x:c r="B15" s="58"/>
      <x:c r="C15" s="58"/>
      <x:c r="D15" s="58"/>
      <x:c r="E15" s="58"/>
      <x:c r="F15" s="58"/>
      <x:c r="G15" s="58"/>
      <x:c r="H15" s="58"/>
      <x:c r="I15" s="58"/>
      <x:c r="J15" s="58"/>
      <x:c r="K15" s="58"/>
      <x:c r="L15" s="58"/>
    </x:row>
    <x:row r="16" ht="28" customHeight="1">
      <x:c r="A16" s="28" t="str">
        <x:v>Compare original, current approved and actual completion.</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Financial performance</x:v>
      </x:c>
      <x:c r="B21" s="58"/>
      <x:c r="C21" s="58"/>
      <x:c r="D21" s="58"/>
      <x:c r="E21" s="58"/>
      <x:c r="F21" s="58"/>
      <x:c r="G21" s="58"/>
      <x:c r="H21" s="58"/>
      <x:c r="I21" s="58"/>
      <x:c r="J21" s="58"/>
      <x:c r="K21" s="58"/>
      <x:c r="L21" s="58"/>
    </x:row>
    <x:row r="22" ht="28" customHeight="1">
      <x:c r="A22" s="28" t="str">
        <x:v>Compare original/current budgets, actual spend and remaining liabilities.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Output acceptance</x:v>
      </x:c>
      <x:c r="B27" s="58"/>
      <x:c r="C27" s="58"/>
      <x:c r="D27" s="58"/>
      <x:c r="E27" s="58"/>
      <x:c r="F27" s="58"/>
      <x:c r="G27" s="58"/>
      <x:c r="H27" s="58"/>
      <x:c r="I27" s="58"/>
      <x:c r="J27" s="58"/>
      <x:c r="K27" s="58"/>
      <x:c r="L27" s="58"/>
    </x:row>
    <x:row r="28" ht="28" customHeight="1">
      <x:c r="A28" s="28" t="str">
        <x:v>List physical, digital, documentation and project-control outputs with evidence.</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Open risks, issues and actions</x:v>
      </x:c>
      <x:c r="B33" s="58"/>
      <x:c r="C33" s="58"/>
      <x:c r="D33" s="58"/>
      <x:c r="E33" s="58"/>
      <x:c r="F33" s="58"/>
      <x:c r="G33" s="58"/>
      <x:c r="H33" s="58"/>
      <x:c r="I33" s="58"/>
      <x:c r="J33" s="58"/>
      <x:c r="K33" s="58"/>
      <x:c r="L33" s="58"/>
    </x:row>
    <x:row r="34" ht="28" customHeight="1">
      <x:c r="A34" s="28" t="str">
        <x:v>Record receiving owners, resources and due dates.</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Transition and support</x:v>
      </x:c>
      <x:c r="B39" s="58"/>
      <x:c r="C39" s="58"/>
      <x:c r="D39" s="58"/>
      <x:c r="E39" s="58"/>
      <x:c r="F39" s="58"/>
      <x:c r="G39" s="58"/>
      <x:c r="H39" s="58"/>
      <x:c r="I39" s="58"/>
      <x:c r="J39" s="58"/>
      <x:c r="K39" s="58"/>
      <x:c r="L39" s="58"/>
    </x:row>
    <x:row r="40" ht="28" customHeight="1">
      <x:c r="A40" s="28" t="str">
        <x:v>Confirm operating capability, records and effective ownership.</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58" t="str">
        <x:v>07 | Overall project review</x:v>
      </x:c>
      <x:c r="B45" s="58"/>
      <x:c r="C45" s="58"/>
      <x:c r="D45" s="58"/>
      <x:c r="E45" s="58"/>
      <x:c r="F45" s="58"/>
      <x:c r="G45" s="58"/>
      <x:c r="H45" s="58"/>
      <x:c r="I45" s="58"/>
      <x:c r="J45" s="58"/>
      <x:c r="K45" s="58"/>
      <x:c r="L45" s="58"/>
    </x:row>
    <x:row r="46" ht="28" customHeight="1">
      <x:c r="A46" s="28" t="str">
        <x:v>Record what worked, problems and what would change next time.</x:v>
      </x:c>
      <x:c r="B46" s="28"/>
      <x:c r="C46" s="28"/>
      <x:c r="D46" s="28"/>
      <x:c r="E46" s="28"/>
      <x:c r="F46" s="28"/>
      <x:c r="G46" s="28"/>
      <x:c r="H46" s="28"/>
      <x:c r="I46" s="28"/>
      <x:c r="J46" s="28"/>
      <x:c r="K46" s="28"/>
      <x:c r="L46" s="28"/>
    </x:row>
    <x:row r="47" ht="21" customHeight="1">
      <x:c r="A47" s="64"/>
      <x:c r="B47" s="64"/>
      <x:c r="C47" s="64"/>
      <x:c r="D47" s="64"/>
      <x:c r="E47" s="64"/>
      <x:c r="F47" s="64"/>
      <x:c r="G47" s="64"/>
      <x:c r="H47" s="64"/>
      <x:c r="I47" s="64"/>
      <x:c r="J47" s="64"/>
      <x:c r="K47" s="64"/>
      <x:c r="L47" s="64"/>
    </x:row>
    <x:row r="48" ht="21" customHeight="1">
      <x:c r="A48" s="64"/>
      <x:c r="B48" s="64"/>
      <x:c r="C48" s="64"/>
      <x:c r="D48" s="64"/>
      <x:c r="E48" s="64"/>
      <x:c r="F48" s="64"/>
      <x:c r="G48" s="64"/>
      <x:c r="H48" s="64"/>
      <x:c r="I48" s="64"/>
      <x:c r="J48" s="64"/>
      <x:c r="K48" s="64"/>
      <x:c r="L48" s="64"/>
    </x:row>
    <x:row r="49" ht="21" customHeight="1">
      <x:c r="A49" s="64"/>
      <x:c r="B49" s="64"/>
      <x:c r="C49" s="64"/>
      <x:c r="D49" s="64"/>
      <x:c r="E49" s="64"/>
      <x:c r="F49" s="64"/>
      <x:c r="G49" s="64"/>
      <x:c r="H49" s="64"/>
      <x:c r="I49" s="64"/>
      <x:c r="J49" s="64"/>
      <x:c r="K49" s="64"/>
      <x:c r="L49" s="64"/>
    </x:row>
    <x:row r="50" ht="21" customHeight="1">
      <x:c r="A50" s="15"/>
      <x:c r="B50" s="15"/>
      <x:c r="C50" s="15"/>
      <x:c r="D50" s="15"/>
      <x:c r="E50" s="15"/>
      <x:c r="F50" s="15"/>
      <x:c r="G50" s="15"/>
      <x:c r="H50" s="15"/>
      <x:c r="I50" s="15"/>
      <x:c r="J50" s="15"/>
      <x:c r="K50" s="15"/>
      <x:c r="L50" s="15"/>
    </x:row>
    <x:row r="51" ht="21" customHeight="1">
      <x:c r="A51" s="58" t="str">
        <x:v>08 | Benefits and follow-up</x:v>
      </x:c>
      <x:c r="B51" s="58"/>
      <x:c r="C51" s="58"/>
      <x:c r="D51" s="58"/>
      <x:c r="E51" s="58"/>
      <x:c r="F51" s="58"/>
      <x:c r="G51" s="58"/>
      <x:c r="H51" s="58"/>
      <x:c r="I51" s="58"/>
      <x:c r="J51" s="58"/>
      <x:c r="K51" s="58"/>
      <x:c r="L51" s="58"/>
    </x:row>
    <x:row r="52" ht="28" customHeight="1">
      <x:c r="A52" s="28" t="str">
        <x:v>Distinguish realised, forecast and unachieved benefits.</x:v>
      </x:c>
      <x:c r="B52" s="28"/>
      <x:c r="C52" s="28"/>
      <x:c r="D52" s="28"/>
      <x:c r="E52" s="28"/>
      <x:c r="F52" s="28"/>
      <x:c r="G52" s="28"/>
      <x:c r="H52" s="28"/>
      <x:c r="I52" s="28"/>
      <x:c r="J52" s="28"/>
      <x:c r="K52" s="28"/>
      <x:c r="L52" s="28"/>
    </x:row>
    <x:row r="53" ht="21" customHeight="1">
      <x:c r="A53" s="64"/>
      <x:c r="B53" s="64"/>
      <x:c r="C53" s="64"/>
      <x:c r="D53" s="64"/>
      <x:c r="E53" s="64"/>
      <x:c r="F53" s="64"/>
      <x:c r="G53" s="64"/>
      <x:c r="H53" s="64"/>
      <x:c r="I53" s="64"/>
      <x:c r="J53" s="64"/>
      <x:c r="K53" s="64"/>
      <x:c r="L53" s="64"/>
    </x:row>
    <x:row r="54" ht="21" customHeight="1">
      <x:c r="A54" s="64"/>
      <x:c r="B54" s="64"/>
      <x:c r="C54" s="64"/>
      <x:c r="D54" s="64"/>
      <x:c r="E54" s="64"/>
      <x:c r="F54" s="64"/>
      <x:c r="G54" s="64"/>
      <x:c r="H54" s="64"/>
      <x:c r="I54" s="64"/>
      <x:c r="J54" s="64"/>
      <x:c r="K54" s="64"/>
      <x:c r="L54" s="64"/>
    </x:row>
    <x:row r="55" ht="21" customHeight="1">
      <x:c r="A55" s="64"/>
      <x:c r="B55" s="64"/>
      <x:c r="C55" s="64"/>
      <x:c r="D55" s="64"/>
      <x:c r="E55" s="64"/>
      <x:c r="F55" s="64"/>
      <x:c r="G55" s="64"/>
      <x:c r="H55" s="64"/>
      <x:c r="I55" s="64"/>
      <x:c r="J55" s="64"/>
      <x:c r="K55" s="64"/>
      <x:c r="L55" s="64"/>
    </x:row>
    <x:row r="56" ht="21" customHeight="1">
      <x:c r="A56" s="15"/>
      <x:c r="B56" s="15"/>
      <x:c r="C56" s="15"/>
      <x:c r="D56" s="15"/>
      <x:c r="E56" s="15"/>
      <x:c r="F56" s="15"/>
      <x:c r="G56" s="15"/>
      <x:c r="H56" s="15"/>
      <x:c r="I56" s="15"/>
      <x:c r="J56" s="15"/>
      <x:c r="K56" s="15"/>
      <x:c r="L56" s="15"/>
    </x:row>
    <x:row r="57" ht="21" customHeight="1">
      <x:c r="A57" s="58" t="str">
        <x:v>09 | Stakeholder comments and approval</x:v>
      </x:c>
      <x:c r="B57" s="58"/>
      <x:c r="C57" s="58"/>
      <x:c r="D57" s="58"/>
      <x:c r="E57" s="58"/>
      <x:c r="F57" s="58"/>
      <x:c r="G57" s="58"/>
      <x:c r="H57" s="58"/>
      <x:c r="I57" s="58"/>
      <x:c r="J57" s="58"/>
      <x:c r="K57" s="58"/>
      <x:c r="L57" s="58"/>
    </x:row>
    <x:row r="58" ht="28" customHeight="1">
      <x:c r="A58" s="28" t="str">
        <x:v>Capture user views, reservations and closure authority.</x:v>
      </x:c>
      <x:c r="B58" s="28"/>
      <x:c r="C58" s="28"/>
      <x:c r="D58" s="28"/>
      <x:c r="E58" s="28"/>
      <x:c r="F58" s="28"/>
      <x:c r="G58" s="28"/>
      <x:c r="H58" s="28"/>
      <x:c r="I58" s="28"/>
      <x:c r="J58" s="28"/>
      <x:c r="K58" s="28"/>
      <x:c r="L58" s="28"/>
    </x:row>
    <x:row r="59" ht="21" customHeight="1">
      <x:c r="A59" s="64"/>
      <x:c r="B59" s="64"/>
      <x:c r="C59" s="64"/>
      <x:c r="D59" s="64"/>
      <x:c r="E59" s="64"/>
      <x:c r="F59" s="64"/>
      <x:c r="G59" s="64"/>
      <x:c r="H59" s="64"/>
      <x:c r="I59" s="64"/>
      <x:c r="J59" s="64"/>
      <x:c r="K59" s="64"/>
      <x:c r="L59" s="64"/>
    </x:row>
    <x:row r="60" ht="21" customHeight="1">
      <x:c r="A60" s="64"/>
      <x:c r="B60" s="64"/>
      <x:c r="C60" s="64"/>
      <x:c r="D60" s="64"/>
      <x:c r="E60" s="64"/>
      <x:c r="F60" s="64"/>
      <x:c r="G60" s="64"/>
      <x:c r="H60" s="64"/>
      <x:c r="I60" s="64"/>
      <x:c r="J60" s="64"/>
      <x:c r="K60" s="64"/>
      <x:c r="L60" s="64"/>
    </x:row>
    <x:row r="61" ht="21" customHeight="1">
      <x:c r="A61" s="64"/>
      <x:c r="B61" s="64"/>
      <x:c r="C61" s="64"/>
      <x:c r="D61" s="64"/>
      <x:c r="E61" s="64"/>
      <x:c r="F61" s="64"/>
      <x:c r="G61" s="64"/>
      <x:c r="H61" s="64"/>
      <x:c r="I61" s="64"/>
      <x:c r="J61" s="64"/>
      <x:c r="K61" s="64"/>
      <x:c r="L61" s="64"/>
    </x:row>
    <x:row r="62" ht="21" customHeight="1">
      <x:c r="A62" s="15"/>
      <x:c r="B62" s="15"/>
      <x:c r="C62" s="15"/>
      <x:c r="D62" s="15"/>
      <x:c r="E62" s="15"/>
      <x:c r="F62" s="15"/>
      <x:c r="G62" s="15"/>
      <x:c r="H62" s="15"/>
      <x:c r="I62" s="15"/>
      <x:c r="J62" s="15"/>
      <x:c r="K62" s="15"/>
      <x:c r="L62" s="15"/>
    </x:row>
    <x:row r="63" ht="21" customHeight="1">
      <x:c r="A63" s="70" t="str">
        <x:v>COMPLETION CHECK | Do not describe all objectives as met when some remain outstanding. Normal completion, conditional closure and premature termination require different explanations. A forecast amount must not be labelled final actual spend.</x:v>
      </x:c>
      <x:c r="B63" s="70"/>
      <x:c r="C63" s="70"/>
      <x:c r="D63" s="70"/>
      <x:c r="E63" s="70"/>
      <x:c r="F63" s="70"/>
      <x:c r="G63" s="70"/>
      <x:c r="H63" s="70"/>
      <x:c r="I63" s="70"/>
      <x:c r="J63" s="70"/>
      <x:c r="K63" s="70"/>
      <x:c r="L63" s="70"/>
    </x:row>
    <x:row r="64" ht="21" customHeight="1">
      <x:c r="A64" s="70"/>
      <x:c r="B64" s="70"/>
      <x:c r="C64" s="70"/>
      <x:c r="D64" s="70"/>
      <x:c r="E64" s="70"/>
      <x:c r="F64" s="70"/>
      <x:c r="G64" s="70"/>
      <x:c r="H64" s="70"/>
      <x:c r="I64" s="70"/>
      <x:c r="J64" s="70"/>
      <x:c r="K64" s="70"/>
      <x:c r="L64" s="70"/>
    </x:row>
    <x:row r="65" ht="21" customHeight="1">
      <x:c r="A65" s="15"/>
      <x:c r="B65" s="15"/>
      <x:c r="C65" s="15"/>
      <x:c r="D65" s="15"/>
      <x:c r="E65" s="15"/>
      <x:c r="F65" s="15"/>
      <x:c r="G65" s="15"/>
      <x:c r="H65" s="15"/>
      <x:c r="I65" s="15"/>
      <x:c r="J65" s="15"/>
      <x:c r="K65" s="15"/>
      <x:c r="L65" s="15"/>
    </x:row>
    <x:row r="66" ht="21" customHeight="1">
      <x:c r="A66" s="76" t="str">
        <x:v>NEXT RECORD | D14 G4</x:v>
      </x:c>
      <x:c r="B66" s="76"/>
      <x:c r="C66" s="76"/>
      <x:c r="D66" s="76"/>
      <x:c r="E66" s="76"/>
      <x:c r="F66" s="76"/>
      <x:c r="G66" s="76"/>
      <x:c r="H66" s="76"/>
      <x:c r="I66" s="76"/>
      <x:c r="J66" s="76"/>
      <x:c r="K66" s="76"/>
      <x:c r="L66" s="76"/>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5"/>
    <x:mergeCell ref="A46:L46"/>
    <x:mergeCell ref="A47:L49"/>
    <x:mergeCell ref="A51:L51"/>
    <x:mergeCell ref="A52:L52"/>
    <x:mergeCell ref="A53:L55"/>
    <x:mergeCell ref="A57:L57"/>
    <x:mergeCell ref="A58:L58"/>
    <x:mergeCell ref="A59:L61"/>
    <x:mergeCell ref="A63:L64"/>
    <x:mergeCell ref="A66:L66"/>
  </x:mergeCells>
  <x:pageMargins left="0.7" right="0.7" top="0.75" bottom="0.75" header="0.3" footer="0.3"/>
</x:worksheet>
</file>

<file path=xl/worksheets/sheet67.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s>
  <x:sheetData>
    <x:row r="1" ht="21" customHeight="1">
      <x:c r="A1" s="21" t="str">
        <x:v>D2 | Lessons learnt record</x:v>
      </x:c>
      <x:c r="B1" s="21"/>
      <x:c r="C1" s="21"/>
      <x:c r="D1" s="21"/>
      <x:c r="E1" s="21"/>
      <x:c r="F1" s="21"/>
      <x:c r="G1" s="21"/>
      <x:c r="H1" s="21"/>
      <x:c r="I1" s="21"/>
      <x:c r="J1" s="21"/>
    </x:row>
    <x:row r="2" ht="21" customHeight="1">
      <x:c r="A2" s="21"/>
      <x:c r="B2" s="21"/>
      <x:c r="C2" s="21"/>
      <x:c r="D2" s="21"/>
      <x:c r="E2" s="21"/>
      <x:c r="F2" s="21"/>
      <x:c r="G2" s="21"/>
      <x:c r="H2" s="21"/>
      <x:c r="I2" s="21"/>
      <x:c r="J2" s="21"/>
    </x:row>
    <x:row r="3" ht="21" customHeight="1">
      <x:c r="A3" s="21"/>
      <x:c r="B3" s="21"/>
      <x:c r="C3" s="21"/>
      <x:c r="D3" s="21"/>
      <x:c r="E3" s="21"/>
      <x:c r="F3" s="21"/>
      <x:c r="G3" s="21"/>
      <x:c r="H3" s="21"/>
      <x:c r="I3" s="21"/>
      <x:c r="J3" s="21"/>
    </x:row>
    <x:row r="4" ht="30" customHeight="1">
      <x:c r="A4" s="28" t="str">
        <x:v>Convert experience into a specific improvement that someone will actually adopt.</x:v>
      </x:c>
      <x:c r="B4" s="28"/>
      <x:c r="C4" s="28"/>
      <x:c r="D4" s="28"/>
      <x:c r="E4" s="28"/>
      <x:c r="F4" s="28"/>
      <x:c r="G4" s="28"/>
      <x:c r="H4" s="28"/>
      <x:c r="I4" s="28"/>
      <x:c r="J4" s="28"/>
    </x:row>
    <x:row r="5" ht="21" customHeight="1">
      <x:c r="A5" s="35" t="str">
        <x:v>04 | PROJECT CLOSE</x:v>
      </x:c>
      <x:c r="B5" s="35"/>
      <x:c r="C5" s="35"/>
      <x:c r="D5" s="35"/>
      <x:c r="E5" s="35"/>
      <x:c r="F5" s="41" t="str">
        <x:f>IFERROR(HYPERLINK("#'04 Tool Index'!A1","OPEN TOOL INDEX"),"OPEN TOOL INDEX")</x:f>
        <x:v>OPEN TOOL INDEX</x:v>
      </x:c>
      <x:c r="G5" s="41"/>
      <x:c r="H5" s="41"/>
      <x:c r="I5" s="41"/>
      <x:c r="J5" s="41"/>
    </x:row>
    <x:row r="6" ht="30" customHeight="1">
      <x:c r="A6" s="46" t="str">
        <x:v>BLUE text / pale-blue cells: enter your evidence. BLACK text / pale-teal cells: calculated. Blank is not zero or approval.</x:v>
      </x:c>
      <x:c r="B6" s="46"/>
      <x:c r="C6" s="46"/>
      <x:c r="D6" s="46"/>
      <x:c r="E6" s="46"/>
      <x:c r="F6" s="46"/>
      <x:c r="G6" s="46"/>
      <x:c r="H6" s="46"/>
      <x:c r="I6" s="46"/>
      <x:c r="J6" s="46"/>
    </x:row>
    <x:row r="7" ht="26" customHeight="1">
      <x:c r="A7" s="52" t="str">
        <x:v>Original HR Delivery form developing S07 D2 heading and S03 closure learning.</x:v>
      </x:c>
      <x:c r="B7" s="52"/>
      <x:c r="C7" s="52"/>
      <x:c r="D7" s="52"/>
      <x:c r="E7" s="52"/>
      <x:c r="F7" s="52"/>
      <x:c r="G7" s="52"/>
      <x:c r="H7" s="52"/>
      <x:c r="I7" s="52"/>
      <x:c r="J7" s="52"/>
    </x:row>
    <x:row r="8" ht="21" customHeight="1">
      <x:c r="A8" s="15"/>
      <x:c r="B8" s="15"/>
      <x:c r="C8" s="15"/>
      <x:c r="D8" s="15"/>
      <x:c r="E8" s="15"/>
      <x:c r="F8" s="15"/>
      <x:c r="G8" s="15"/>
      <x:c r="H8" s="15"/>
      <x:c r="I8" s="15"/>
      <x:c r="J8" s="15"/>
    </x:row>
    <x:row r="9" ht="40" customHeight="1">
      <x:c r="A9" s="76" t="str">
        <x:v>Lesson ID</x:v>
      </x:c>
      <x:c r="B9" s="76" t="str">
        <x:v>Event / evidence</x:v>
      </x:c>
      <x:c r="C9" s="76" t="str">
        <x:v>Consequence</x:v>
      </x:c>
      <x:c r="D9" s="76" t="str">
        <x:v>Explanation / limits</x:v>
      </x:c>
      <x:c r="E9" s="76" t="str">
        <x:v>Future practice</x:v>
      </x:c>
      <x:c r="F9" s="76" t="str">
        <x:v>Adoption action</x:v>
      </x:c>
      <x:c r="G9" s="76" t="str">
        <x:v>Owner</x:v>
      </x:c>
      <x:c r="H9" s="76" t="str">
        <x:v>Due date</x:v>
      </x:c>
      <x:c r="I9" s="76" t="str">
        <x:v>Status</x:v>
      </x:c>
      <x:c r="J9" s="76" t="str">
        <x:v>Adoption evidence</x:v>
      </x:c>
    </x:row>
    <x:row r="10" ht="42" customHeight="1">
      <x:c r="A10" s="81"/>
      <x:c r="B10" s="81"/>
      <x:c r="C10" s="81"/>
      <x:c r="D10" s="81"/>
      <x:c r="E10" s="81"/>
      <x:c r="F10" s="81"/>
      <x:c r="G10" s="81"/>
      <x:c r="H10" s="144"/>
      <x:c r="I10" s="81"/>
      <x:c r="J10" s="81"/>
    </x:row>
    <x:row r="11" ht="42" customHeight="1">
      <x:c r="A11" s="81"/>
      <x:c r="B11" s="81"/>
      <x:c r="C11" s="81"/>
      <x:c r="D11" s="81"/>
      <x:c r="E11" s="81"/>
      <x:c r="F11" s="81"/>
      <x:c r="G11" s="81"/>
      <x:c r="H11" s="144"/>
      <x:c r="I11" s="81"/>
      <x:c r="J11" s="81"/>
    </x:row>
    <x:row r="12" ht="42" customHeight="1">
      <x:c r="A12" s="81"/>
      <x:c r="B12" s="81"/>
      <x:c r="C12" s="81"/>
      <x:c r="D12" s="81"/>
      <x:c r="E12" s="81"/>
      <x:c r="F12" s="81"/>
      <x:c r="G12" s="81"/>
      <x:c r="H12" s="144"/>
      <x:c r="I12" s="81"/>
      <x:c r="J12" s="81"/>
    </x:row>
    <x:row r="13" ht="42" customHeight="1">
      <x:c r="A13" s="81"/>
      <x:c r="B13" s="81"/>
      <x:c r="C13" s="81"/>
      <x:c r="D13" s="81"/>
      <x:c r="E13" s="81"/>
      <x:c r="F13" s="81"/>
      <x:c r="G13" s="81"/>
      <x:c r="H13" s="144"/>
      <x:c r="I13" s="81"/>
      <x:c r="J13" s="81"/>
    </x:row>
    <x:row r="14" ht="42" customHeight="1">
      <x:c r="A14" s="81"/>
      <x:c r="B14" s="81"/>
      <x:c r="C14" s="81"/>
      <x:c r="D14" s="81"/>
      <x:c r="E14" s="81"/>
      <x:c r="F14" s="81"/>
      <x:c r="G14" s="81"/>
      <x:c r="H14" s="144"/>
      <x:c r="I14" s="81"/>
      <x:c r="J14" s="81"/>
    </x:row>
    <x:row r="15" ht="42" customHeight="1">
      <x:c r="A15" s="81"/>
      <x:c r="B15" s="81"/>
      <x:c r="C15" s="81"/>
      <x:c r="D15" s="81"/>
      <x:c r="E15" s="81"/>
      <x:c r="F15" s="81"/>
      <x:c r="G15" s="81"/>
      <x:c r="H15" s="144"/>
      <x:c r="I15" s="81"/>
      <x:c r="J15" s="81"/>
    </x:row>
    <x:row r="16" ht="42" customHeight="1">
      <x:c r="A16" s="81"/>
      <x:c r="B16" s="81"/>
      <x:c r="C16" s="81"/>
      <x:c r="D16" s="81"/>
      <x:c r="E16" s="81"/>
      <x:c r="F16" s="81"/>
      <x:c r="G16" s="81"/>
      <x:c r="H16" s="144"/>
      <x:c r="I16" s="81"/>
      <x:c r="J16" s="81"/>
    </x:row>
    <x:row r="17" ht="42" customHeight="1">
      <x:c r="A17" s="81"/>
      <x:c r="B17" s="81"/>
      <x:c r="C17" s="81"/>
      <x:c r="D17" s="81"/>
      <x:c r="E17" s="81"/>
      <x:c r="F17" s="81"/>
      <x:c r="G17" s="81"/>
      <x:c r="H17" s="144"/>
      <x:c r="I17" s="81"/>
      <x:c r="J17" s="81"/>
    </x:row>
    <x:row r="18" ht="42" customHeight="1">
      <x:c r="A18" s="81"/>
      <x:c r="B18" s="81"/>
      <x:c r="C18" s="81"/>
      <x:c r="D18" s="81"/>
      <x:c r="E18" s="81"/>
      <x:c r="F18" s="81"/>
      <x:c r="G18" s="81"/>
      <x:c r="H18" s="144"/>
      <x:c r="I18" s="81"/>
      <x:c r="J18" s="81"/>
    </x:row>
    <x:row r="19" ht="42" customHeight="1">
      <x:c r="A19" s="81"/>
      <x:c r="B19" s="81"/>
      <x:c r="C19" s="81"/>
      <x:c r="D19" s="81"/>
      <x:c r="E19" s="81"/>
      <x:c r="F19" s="81"/>
      <x:c r="G19" s="81"/>
      <x:c r="H19" s="144"/>
      <x:c r="I19" s="81"/>
      <x:c r="J19" s="81"/>
    </x:row>
    <x:row r="20" ht="42" customHeight="1">
      <x:c r="A20" s="81"/>
      <x:c r="B20" s="81"/>
      <x:c r="C20" s="81"/>
      <x:c r="D20" s="81"/>
      <x:c r="E20" s="81"/>
      <x:c r="F20" s="81"/>
      <x:c r="G20" s="81"/>
      <x:c r="H20" s="144"/>
      <x:c r="I20" s="81"/>
      <x:c r="J20" s="81"/>
    </x:row>
    <x:row r="21" ht="42" customHeight="1">
      <x:c r="A21" s="81"/>
      <x:c r="B21" s="81"/>
      <x:c r="C21" s="81"/>
      <x:c r="D21" s="81"/>
      <x:c r="E21" s="81"/>
      <x:c r="F21" s="81"/>
      <x:c r="G21" s="81"/>
      <x:c r="H21" s="144"/>
      <x:c r="I21" s="81"/>
      <x:c r="J21" s="81"/>
    </x:row>
    <x:row r="22" ht="42" customHeight="1">
      <x:c r="A22" s="81"/>
      <x:c r="B22" s="81"/>
      <x:c r="C22" s="81"/>
      <x:c r="D22" s="81"/>
      <x:c r="E22" s="81"/>
      <x:c r="F22" s="81"/>
      <x:c r="G22" s="81"/>
      <x:c r="H22" s="144"/>
      <x:c r="I22" s="81"/>
      <x:c r="J22" s="81"/>
    </x:row>
    <x:row r="23" ht="42" customHeight="1">
      <x:c r="A23" s="81"/>
      <x:c r="B23" s="81"/>
      <x:c r="C23" s="81"/>
      <x:c r="D23" s="81"/>
      <x:c r="E23" s="81"/>
      <x:c r="F23" s="81"/>
      <x:c r="G23" s="81"/>
      <x:c r="H23" s="144"/>
      <x:c r="I23" s="81"/>
      <x:c r="J23" s="81"/>
    </x:row>
    <x:row r="24" ht="42" customHeight="1">
      <x:c r="A24" s="81"/>
      <x:c r="B24" s="81"/>
      <x:c r="C24" s="81"/>
      <x:c r="D24" s="81"/>
      <x:c r="E24" s="81"/>
      <x:c r="F24" s="81"/>
      <x:c r="G24" s="81"/>
      <x:c r="H24" s="144"/>
      <x:c r="I24" s="81"/>
      <x:c r="J24" s="81"/>
    </x:row>
    <x:row r="25" ht="42" customHeight="1">
      <x:c r="A25" s="81"/>
      <x:c r="B25" s="81"/>
      <x:c r="C25" s="81"/>
      <x:c r="D25" s="81"/>
      <x:c r="E25" s="81"/>
      <x:c r="F25" s="81"/>
      <x:c r="G25" s="81"/>
      <x:c r="H25" s="144"/>
      <x:c r="I25" s="81"/>
      <x:c r="J25" s="81"/>
    </x:row>
    <x:row r="26" ht="42" customHeight="1">
      <x:c r="A26" s="81"/>
      <x:c r="B26" s="81"/>
      <x:c r="C26" s="81"/>
      <x:c r="D26" s="81"/>
      <x:c r="E26" s="81"/>
      <x:c r="F26" s="81"/>
      <x:c r="G26" s="81"/>
      <x:c r="H26" s="144"/>
      <x:c r="I26" s="81"/>
      <x:c r="J26" s="81"/>
    </x:row>
    <x:row r="27" ht="42" customHeight="1">
      <x:c r="A27" s="81"/>
      <x:c r="B27" s="81"/>
      <x:c r="C27" s="81"/>
      <x:c r="D27" s="81"/>
      <x:c r="E27" s="81"/>
      <x:c r="F27" s="81"/>
      <x:c r="G27" s="81"/>
      <x:c r="H27" s="144"/>
      <x:c r="I27" s="81"/>
      <x:c r="J27" s="81"/>
    </x:row>
    <x:row r="28" ht="42" customHeight="1">
      <x:c r="A28" s="81"/>
      <x:c r="B28" s="81"/>
      <x:c r="C28" s="81"/>
      <x:c r="D28" s="81"/>
      <x:c r="E28" s="81"/>
      <x:c r="F28" s="81"/>
      <x:c r="G28" s="81"/>
      <x:c r="H28" s="144"/>
      <x:c r="I28" s="81"/>
      <x:c r="J28" s="81"/>
    </x:row>
    <x:row r="29" ht="42" customHeight="1">
      <x:c r="A29" s="81"/>
      <x:c r="B29" s="81"/>
      <x:c r="C29" s="81"/>
      <x:c r="D29" s="81"/>
      <x:c r="E29" s="81"/>
      <x:c r="F29" s="81"/>
      <x:c r="G29" s="81"/>
      <x:c r="H29" s="144"/>
      <x:c r="I29" s="81"/>
      <x:c r="J29" s="81"/>
    </x:row>
    <x:row r="30" ht="42" customHeight="1">
      <x:c r="A30" s="81"/>
      <x:c r="B30" s="81"/>
      <x:c r="C30" s="81"/>
      <x:c r="D30" s="81"/>
      <x:c r="E30" s="81"/>
      <x:c r="F30" s="81"/>
      <x:c r="G30" s="81"/>
      <x:c r="H30" s="144"/>
      <x:c r="I30" s="81"/>
      <x:c r="J30" s="81"/>
    </x:row>
    <x:row r="31" ht="42" customHeight="1">
      <x:c r="A31" s="81"/>
      <x:c r="B31" s="81"/>
      <x:c r="C31" s="81"/>
      <x:c r="D31" s="81"/>
      <x:c r="E31" s="81"/>
      <x:c r="F31" s="81"/>
      <x:c r="G31" s="81"/>
      <x:c r="H31" s="144"/>
      <x:c r="I31" s="81"/>
      <x:c r="J31" s="81"/>
    </x:row>
    <x:row r="32" ht="42" customHeight="1">
      <x:c r="A32" s="81"/>
      <x:c r="B32" s="81"/>
      <x:c r="C32" s="81"/>
      <x:c r="D32" s="81"/>
      <x:c r="E32" s="81"/>
      <x:c r="F32" s="81"/>
      <x:c r="G32" s="81"/>
      <x:c r="H32" s="144"/>
      <x:c r="I32" s="81"/>
      <x:c r="J32" s="81"/>
    </x:row>
    <x:row r="33" ht="42" customHeight="1">
      <x:c r="A33" s="81"/>
      <x:c r="B33" s="81"/>
      <x:c r="C33" s="81"/>
      <x:c r="D33" s="81"/>
      <x:c r="E33" s="81"/>
      <x:c r="F33" s="81"/>
      <x:c r="G33" s="81"/>
      <x:c r="H33" s="144"/>
      <x:c r="I33" s="81"/>
      <x:c r="J33" s="81"/>
    </x:row>
    <x:row r="34" ht="42" customHeight="1">
      <x:c r="A34" s="81"/>
      <x:c r="B34" s="81"/>
      <x:c r="C34" s="81"/>
      <x:c r="D34" s="81"/>
      <x:c r="E34" s="81"/>
      <x:c r="F34" s="81"/>
      <x:c r="G34" s="81"/>
      <x:c r="H34" s="144"/>
      <x:c r="I34" s="81"/>
      <x:c r="J34" s="81"/>
    </x:row>
    <x:row r="35" ht="42" customHeight="1">
      <x:c r="A35" s="81"/>
      <x:c r="B35" s="81"/>
      <x:c r="C35" s="81"/>
      <x:c r="D35" s="81"/>
      <x:c r="E35" s="81"/>
      <x:c r="F35" s="81"/>
      <x:c r="G35" s="81"/>
      <x:c r="H35" s="144"/>
      <x:c r="I35" s="81"/>
      <x:c r="J35" s="81"/>
    </x:row>
    <x:row r="36" ht="42" customHeight="1">
      <x:c r="A36" s="81"/>
      <x:c r="B36" s="81"/>
      <x:c r="C36" s="81"/>
      <x:c r="D36" s="81"/>
      <x:c r="E36" s="81"/>
      <x:c r="F36" s="81"/>
      <x:c r="G36" s="81"/>
      <x:c r="H36" s="144"/>
      <x:c r="I36" s="81"/>
      <x:c r="J36" s="81"/>
    </x:row>
    <x:row r="37" ht="42" customHeight="1">
      <x:c r="A37" s="81"/>
      <x:c r="B37" s="81"/>
      <x:c r="C37" s="81"/>
      <x:c r="D37" s="81"/>
      <x:c r="E37" s="81"/>
      <x:c r="F37" s="81"/>
      <x:c r="G37" s="81"/>
      <x:c r="H37" s="144"/>
      <x:c r="I37" s="81"/>
      <x:c r="J37" s="81"/>
    </x:row>
    <x:row r="38" ht="42" customHeight="1">
      <x:c r="A38" s="81"/>
      <x:c r="B38" s="81"/>
      <x:c r="C38" s="81"/>
      <x:c r="D38" s="81"/>
      <x:c r="E38" s="81"/>
      <x:c r="F38" s="81"/>
      <x:c r="G38" s="81"/>
      <x:c r="H38" s="144"/>
      <x:c r="I38" s="81"/>
      <x:c r="J38" s="81"/>
    </x:row>
    <x:row r="39" ht="42" customHeight="1">
      <x:c r="A39" s="81"/>
      <x:c r="B39" s="81"/>
      <x:c r="C39" s="81"/>
      <x:c r="D39" s="81"/>
      <x:c r="E39" s="81"/>
      <x:c r="F39" s="81"/>
      <x:c r="G39" s="81"/>
      <x:c r="H39" s="144"/>
      <x:c r="I39" s="81"/>
      <x:c r="J39" s="81"/>
    </x:row>
    <x:row r="40" ht="42" customHeight="1">
      <x:c r="A40" s="81"/>
      <x:c r="B40" s="81"/>
      <x:c r="C40" s="81"/>
      <x:c r="D40" s="81"/>
      <x:c r="E40" s="81"/>
      <x:c r="F40" s="81"/>
      <x:c r="G40" s="81"/>
      <x:c r="H40" s="144"/>
      <x:c r="I40" s="81"/>
      <x:c r="J40" s="81"/>
    </x:row>
    <x:row r="41" ht="42" customHeight="1">
      <x:c r="A41" s="81"/>
      <x:c r="B41" s="81"/>
      <x:c r="C41" s="81"/>
      <x:c r="D41" s="81"/>
      <x:c r="E41" s="81"/>
      <x:c r="F41" s="81"/>
      <x:c r="G41" s="81"/>
      <x:c r="H41" s="144"/>
      <x:c r="I41" s="81"/>
      <x:c r="J41" s="81"/>
    </x:row>
    <x:row r="42" ht="42" customHeight="1">
      <x:c r="A42" s="81"/>
      <x:c r="B42" s="81"/>
      <x:c r="C42" s="81"/>
      <x:c r="D42" s="81"/>
      <x:c r="E42" s="81"/>
      <x:c r="F42" s="81"/>
      <x:c r="G42" s="81"/>
      <x:c r="H42" s="144"/>
      <x:c r="I42" s="81"/>
      <x:c r="J42" s="81"/>
    </x:row>
    <x:row r="43" ht="42" customHeight="1">
      <x:c r="A43" s="81"/>
      <x:c r="B43" s="81"/>
      <x:c r="C43" s="81"/>
      <x:c r="D43" s="81"/>
      <x:c r="E43" s="81"/>
      <x:c r="F43" s="81"/>
      <x:c r="G43" s="81"/>
      <x:c r="H43" s="144"/>
      <x:c r="I43" s="81"/>
      <x:c r="J43" s="81"/>
    </x:row>
    <x:row r="44" ht="42" customHeight="1">
      <x:c r="A44" s="81"/>
      <x:c r="B44" s="81"/>
      <x:c r="C44" s="81"/>
      <x:c r="D44" s="81"/>
      <x:c r="E44" s="81"/>
      <x:c r="F44" s="81"/>
      <x:c r="G44" s="81"/>
      <x:c r="H44" s="144"/>
      <x:c r="I44" s="81"/>
      <x:c r="J44" s="81"/>
    </x:row>
    <x:row r="45" ht="42" customHeight="1">
      <x:c r="A45" s="81"/>
      <x:c r="B45" s="81"/>
      <x:c r="C45" s="81"/>
      <x:c r="D45" s="81"/>
      <x:c r="E45" s="81"/>
      <x:c r="F45" s="81"/>
      <x:c r="G45" s="81"/>
      <x:c r="H45" s="144"/>
      <x:c r="I45" s="81"/>
      <x:c r="J45" s="81"/>
    </x:row>
    <x:row r="46" ht="42" customHeight="1">
      <x:c r="A46" s="81"/>
      <x:c r="B46" s="81"/>
      <x:c r="C46" s="81"/>
      <x:c r="D46" s="81"/>
      <x:c r="E46" s="81"/>
      <x:c r="F46" s="81"/>
      <x:c r="G46" s="81"/>
      <x:c r="H46" s="144"/>
      <x:c r="I46" s="81"/>
      <x:c r="J46" s="81"/>
    </x:row>
    <x:row r="47" ht="42" customHeight="1">
      <x:c r="A47" s="81"/>
      <x:c r="B47" s="81"/>
      <x:c r="C47" s="81"/>
      <x:c r="D47" s="81"/>
      <x:c r="E47" s="81"/>
      <x:c r="F47" s="81"/>
      <x:c r="G47" s="81"/>
      <x:c r="H47" s="144"/>
      <x:c r="I47" s="81"/>
      <x:c r="J47" s="81"/>
    </x:row>
    <x:row r="48" ht="42" customHeight="1">
      <x:c r="A48" s="81"/>
      <x:c r="B48" s="81"/>
      <x:c r="C48" s="81"/>
      <x:c r="D48" s="81"/>
      <x:c r="E48" s="81"/>
      <x:c r="F48" s="81"/>
      <x:c r="G48" s="81"/>
      <x:c r="H48" s="144"/>
      <x:c r="I48" s="81"/>
      <x:c r="J48" s="81"/>
    </x:row>
    <x:row r="49" ht="42" customHeight="1">
      <x:c r="A49" s="81"/>
      <x:c r="B49" s="81"/>
      <x:c r="C49" s="81"/>
      <x:c r="D49" s="81"/>
      <x:c r="E49" s="81"/>
      <x:c r="F49" s="81"/>
      <x:c r="G49" s="81"/>
      <x:c r="H49" s="144"/>
      <x:c r="I49" s="81"/>
      <x:c r="J49" s="81"/>
    </x:row>
    <x:row r="50" ht="42" customHeight="1">
      <x:c r="A50" s="81"/>
      <x:c r="B50" s="81"/>
      <x:c r="C50" s="81"/>
      <x:c r="D50" s="81"/>
      <x:c r="E50" s="81"/>
      <x:c r="F50" s="81"/>
      <x:c r="G50" s="81"/>
      <x:c r="H50" s="144"/>
      <x:c r="I50" s="81"/>
      <x:c r="J50" s="81"/>
    </x:row>
    <x:row r="51" ht="42" customHeight="1">
      <x:c r="A51" s="81"/>
      <x:c r="B51" s="81"/>
      <x:c r="C51" s="81"/>
      <x:c r="D51" s="81"/>
      <x:c r="E51" s="81"/>
      <x:c r="F51" s="81"/>
      <x:c r="G51" s="81"/>
      <x:c r="H51" s="144"/>
      <x:c r="I51" s="81"/>
      <x:c r="J51" s="81"/>
    </x:row>
    <x:row r="52" ht="42" customHeight="1">
      <x:c r="A52" s="81"/>
      <x:c r="B52" s="81"/>
      <x:c r="C52" s="81"/>
      <x:c r="D52" s="81"/>
      <x:c r="E52" s="81"/>
      <x:c r="F52" s="81"/>
      <x:c r="G52" s="81"/>
      <x:c r="H52" s="144"/>
      <x:c r="I52" s="81"/>
      <x:c r="J52" s="81"/>
    </x:row>
    <x:row r="53" ht="42" customHeight="1">
      <x:c r="A53" s="81"/>
      <x:c r="B53" s="81"/>
      <x:c r="C53" s="81"/>
      <x:c r="D53" s="81"/>
      <x:c r="E53" s="81"/>
      <x:c r="F53" s="81"/>
      <x:c r="G53" s="81"/>
      <x:c r="H53" s="144"/>
      <x:c r="I53" s="81"/>
      <x:c r="J53" s="81"/>
    </x:row>
    <x:row r="54" ht="42" customHeight="1">
      <x:c r="A54" s="81"/>
      <x:c r="B54" s="81"/>
      <x:c r="C54" s="81"/>
      <x:c r="D54" s="81"/>
      <x:c r="E54" s="81"/>
      <x:c r="F54" s="81"/>
      <x:c r="G54" s="81"/>
      <x:c r="H54" s="144"/>
      <x:c r="I54" s="81"/>
      <x:c r="J54" s="81"/>
    </x:row>
    <x:row r="55" ht="42" customHeight="1">
      <x:c r="A55" s="81"/>
      <x:c r="B55" s="81"/>
      <x:c r="C55" s="81"/>
      <x:c r="D55" s="81"/>
      <x:c r="E55" s="81"/>
      <x:c r="F55" s="81"/>
      <x:c r="G55" s="81"/>
      <x:c r="H55" s="144"/>
      <x:c r="I55" s="81"/>
      <x:c r="J55" s="81"/>
    </x:row>
    <x:row r="56" ht="42" customHeight="1">
      <x:c r="A56" s="81"/>
      <x:c r="B56" s="81"/>
      <x:c r="C56" s="81"/>
      <x:c r="D56" s="81"/>
      <x:c r="E56" s="81"/>
      <x:c r="F56" s="81"/>
      <x:c r="G56" s="81"/>
      <x:c r="H56" s="144"/>
      <x:c r="I56" s="81"/>
      <x:c r="J56" s="81"/>
    </x:row>
    <x:row r="57" ht="42" customHeight="1">
      <x:c r="A57" s="81"/>
      <x:c r="B57" s="81"/>
      <x:c r="C57" s="81"/>
      <x:c r="D57" s="81"/>
      <x:c r="E57" s="81"/>
      <x:c r="F57" s="81"/>
      <x:c r="G57" s="81"/>
      <x:c r="H57" s="144"/>
      <x:c r="I57" s="81"/>
      <x:c r="J57" s="81"/>
    </x:row>
    <x:row r="58" ht="42" customHeight="1">
      <x:c r="A58" s="81"/>
      <x:c r="B58" s="81"/>
      <x:c r="C58" s="81"/>
      <x:c r="D58" s="81"/>
      <x:c r="E58" s="81"/>
      <x:c r="F58" s="81"/>
      <x:c r="G58" s="81"/>
      <x:c r="H58" s="144"/>
      <x:c r="I58" s="81"/>
      <x:c r="J58" s="81"/>
    </x:row>
    <x:row r="59" ht="42" customHeight="1">
      <x:c r="A59" s="81"/>
      <x:c r="B59" s="81"/>
      <x:c r="C59" s="81"/>
      <x:c r="D59" s="81"/>
      <x:c r="E59" s="81"/>
      <x:c r="F59" s="81"/>
      <x:c r="G59" s="81"/>
      <x:c r="H59" s="144"/>
      <x:c r="I59" s="81"/>
      <x:c r="J59" s="81"/>
    </x:row>
    <x:row r="60" ht="42" customHeight="1">
      <x:c r="A60" s="81"/>
      <x:c r="B60" s="81"/>
      <x:c r="C60" s="81"/>
      <x:c r="D60" s="81"/>
      <x:c r="E60" s="81"/>
      <x:c r="F60" s="81"/>
      <x:c r="G60" s="81"/>
      <x:c r="H60" s="144"/>
      <x:c r="I60" s="81"/>
      <x:c r="J60" s="81"/>
    </x:row>
    <x:row r="61" ht="42" customHeight="1">
      <x:c r="A61" s="81"/>
      <x:c r="B61" s="81"/>
      <x:c r="C61" s="81"/>
      <x:c r="D61" s="81"/>
      <x:c r="E61" s="81"/>
      <x:c r="F61" s="81"/>
      <x:c r="G61" s="81"/>
      <x:c r="H61" s="144"/>
      <x:c r="I61" s="81"/>
      <x:c r="J61" s="81"/>
    </x:row>
    <x:row r="62" ht="42" customHeight="1">
      <x:c r="A62" s="81"/>
      <x:c r="B62" s="81"/>
      <x:c r="C62" s="81"/>
      <x:c r="D62" s="81"/>
      <x:c r="E62" s="81"/>
      <x:c r="F62" s="81"/>
      <x:c r="G62" s="81"/>
      <x:c r="H62" s="144"/>
      <x:c r="I62" s="81"/>
      <x:c r="J62" s="81"/>
    </x:row>
    <x:row r="63" ht="42" customHeight="1">
      <x:c r="A63" s="81"/>
      <x:c r="B63" s="81"/>
      <x:c r="C63" s="81"/>
      <x:c r="D63" s="81"/>
      <x:c r="E63" s="81"/>
      <x:c r="F63" s="81"/>
      <x:c r="G63" s="81"/>
      <x:c r="H63" s="144"/>
      <x:c r="I63" s="81"/>
      <x:c r="J63" s="81"/>
    </x:row>
    <x:row r="64" ht="42" customHeight="1">
      <x:c r="A64" s="81"/>
      <x:c r="B64" s="81"/>
      <x:c r="C64" s="81"/>
      <x:c r="D64" s="81"/>
      <x:c r="E64" s="81"/>
      <x:c r="F64" s="81"/>
      <x:c r="G64" s="81"/>
      <x:c r="H64" s="144"/>
      <x:c r="I64" s="81"/>
      <x:c r="J64" s="81"/>
    </x:row>
    <x:row r="65" ht="42" customHeight="1">
      <x:c r="A65" s="81"/>
      <x:c r="B65" s="81"/>
      <x:c r="C65" s="81"/>
      <x:c r="D65" s="81"/>
      <x:c r="E65" s="81"/>
      <x:c r="F65" s="81"/>
      <x:c r="G65" s="81"/>
      <x:c r="H65" s="144"/>
      <x:c r="I65" s="81"/>
      <x:c r="J65" s="81"/>
    </x:row>
    <x:row r="66" ht="42" customHeight="1">
      <x:c r="A66" s="81"/>
      <x:c r="B66" s="81"/>
      <x:c r="C66" s="81"/>
      <x:c r="D66" s="81"/>
      <x:c r="E66" s="81"/>
      <x:c r="F66" s="81"/>
      <x:c r="G66" s="81"/>
      <x:c r="H66" s="144"/>
      <x:c r="I66" s="81"/>
      <x:c r="J66" s="81"/>
    </x:row>
    <x:row r="67" ht="42" customHeight="1">
      <x:c r="A67" s="81"/>
      <x:c r="B67" s="81"/>
      <x:c r="C67" s="81"/>
      <x:c r="D67" s="81"/>
      <x:c r="E67" s="81"/>
      <x:c r="F67" s="81"/>
      <x:c r="G67" s="81"/>
      <x:c r="H67" s="144"/>
      <x:c r="I67" s="81"/>
      <x:c r="J67" s="81"/>
    </x:row>
    <x:row r="68" ht="42" customHeight="1">
      <x:c r="A68" s="81"/>
      <x:c r="B68" s="81"/>
      <x:c r="C68" s="81"/>
      <x:c r="D68" s="81"/>
      <x:c r="E68" s="81"/>
      <x:c r="F68" s="81"/>
      <x:c r="G68" s="81"/>
      <x:c r="H68" s="144"/>
      <x:c r="I68" s="81"/>
      <x:c r="J68" s="81"/>
    </x:row>
    <x:row r="69" ht="42" customHeight="1">
      <x:c r="A69" s="81"/>
      <x:c r="B69" s="81"/>
      <x:c r="C69" s="81"/>
      <x:c r="D69" s="81"/>
      <x:c r="E69" s="81"/>
      <x:c r="F69" s="81"/>
      <x:c r="G69" s="81"/>
      <x:c r="H69" s="144"/>
      <x:c r="I69" s="81"/>
      <x:c r="J69" s="81"/>
    </x:row>
    <x:row r="70" ht="42" customHeight="1">
      <x:c r="A70" s="81"/>
      <x:c r="B70" s="81"/>
      <x:c r="C70" s="81"/>
      <x:c r="D70" s="81"/>
      <x:c r="E70" s="81"/>
      <x:c r="F70" s="81"/>
      <x:c r="G70" s="81"/>
      <x:c r="H70" s="144"/>
      <x:c r="I70" s="81"/>
      <x:c r="J70" s="81"/>
    </x:row>
    <x:row r="71" ht="42" customHeight="1">
      <x:c r="A71" s="81"/>
      <x:c r="B71" s="81"/>
      <x:c r="C71" s="81"/>
      <x:c r="D71" s="81"/>
      <x:c r="E71" s="81"/>
      <x:c r="F71" s="81"/>
      <x:c r="G71" s="81"/>
      <x:c r="H71" s="144"/>
      <x:c r="I71" s="81"/>
      <x:c r="J71" s="81"/>
    </x:row>
    <x:row r="72" ht="42" customHeight="1">
      <x:c r="A72" s="81"/>
      <x:c r="B72" s="81"/>
      <x:c r="C72" s="81"/>
      <x:c r="D72" s="81"/>
      <x:c r="E72" s="81"/>
      <x:c r="F72" s="81"/>
      <x:c r="G72" s="81"/>
      <x:c r="H72" s="144"/>
      <x:c r="I72" s="81"/>
      <x:c r="J72" s="81"/>
    </x:row>
    <x:row r="73" ht="42" customHeight="1">
      <x:c r="A73" s="81"/>
      <x:c r="B73" s="81"/>
      <x:c r="C73" s="81"/>
      <x:c r="D73" s="81"/>
      <x:c r="E73" s="81"/>
      <x:c r="F73" s="81"/>
      <x:c r="G73" s="81"/>
      <x:c r="H73" s="144"/>
      <x:c r="I73" s="81"/>
      <x:c r="J73" s="81"/>
    </x:row>
    <x:row r="74" ht="42" customHeight="1">
      <x:c r="A74" s="81"/>
      <x:c r="B74" s="81"/>
      <x:c r="C74" s="81"/>
      <x:c r="D74" s="81"/>
      <x:c r="E74" s="81"/>
      <x:c r="F74" s="81"/>
      <x:c r="G74" s="81"/>
      <x:c r="H74" s="144"/>
      <x:c r="I74" s="81"/>
      <x:c r="J74" s="81"/>
    </x:row>
    <x:row r="75" ht="42" customHeight="1">
      <x:c r="A75" s="81"/>
      <x:c r="B75" s="81"/>
      <x:c r="C75" s="81"/>
      <x:c r="D75" s="81"/>
      <x:c r="E75" s="81"/>
      <x:c r="F75" s="81"/>
      <x:c r="G75" s="81"/>
      <x:c r="H75" s="144"/>
      <x:c r="I75" s="81"/>
      <x:c r="J75" s="81"/>
    </x:row>
    <x:row r="76" ht="42" customHeight="1">
      <x:c r="A76" s="81"/>
      <x:c r="B76" s="81"/>
      <x:c r="C76" s="81"/>
      <x:c r="D76" s="81"/>
      <x:c r="E76" s="81"/>
      <x:c r="F76" s="81"/>
      <x:c r="G76" s="81"/>
      <x:c r="H76" s="144"/>
      <x:c r="I76" s="81"/>
      <x:c r="J76" s="81"/>
    </x:row>
    <x:row r="77" ht="42" customHeight="1">
      <x:c r="A77" s="81"/>
      <x:c r="B77" s="81"/>
      <x:c r="C77" s="81"/>
      <x:c r="D77" s="81"/>
      <x:c r="E77" s="81"/>
      <x:c r="F77" s="81"/>
      <x:c r="G77" s="81"/>
      <x:c r="H77" s="144"/>
      <x:c r="I77" s="81"/>
      <x:c r="J77" s="81"/>
    </x:row>
    <x:row r="78" ht="42" customHeight="1">
      <x:c r="A78" s="81"/>
      <x:c r="B78" s="81"/>
      <x:c r="C78" s="81"/>
      <x:c r="D78" s="81"/>
      <x:c r="E78" s="81"/>
      <x:c r="F78" s="81"/>
      <x:c r="G78" s="81"/>
      <x:c r="H78" s="144"/>
      <x:c r="I78" s="81"/>
      <x:c r="J78" s="81"/>
    </x:row>
    <x:row r="79" ht="42" customHeight="1">
      <x:c r="A79" s="81"/>
      <x:c r="B79" s="81"/>
      <x:c r="C79" s="81"/>
      <x:c r="D79" s="81"/>
      <x:c r="E79" s="81"/>
      <x:c r="F79" s="81"/>
      <x:c r="G79" s="81"/>
      <x:c r="H79" s="144"/>
      <x:c r="I79" s="81"/>
      <x:c r="J79" s="81"/>
    </x:row>
    <x:row r="80" ht="42" customHeight="1">
      <x:c r="A80" s="81"/>
      <x:c r="B80" s="81"/>
      <x:c r="C80" s="81"/>
      <x:c r="D80" s="81"/>
      <x:c r="E80" s="81"/>
      <x:c r="F80" s="81"/>
      <x:c r="G80" s="81"/>
      <x:c r="H80" s="144"/>
      <x:c r="I80" s="81"/>
      <x:c r="J80" s="81"/>
    </x:row>
    <x:row r="81" ht="42" customHeight="1">
      <x:c r="A81" s="81"/>
      <x:c r="B81" s="81"/>
      <x:c r="C81" s="81"/>
      <x:c r="D81" s="81"/>
      <x:c r="E81" s="81"/>
      <x:c r="F81" s="81"/>
      <x:c r="G81" s="81"/>
      <x:c r="H81" s="144"/>
      <x:c r="I81" s="81"/>
      <x:c r="J81" s="81"/>
    </x:row>
    <x:row r="82" ht="42" customHeight="1">
      <x:c r="A82" s="81"/>
      <x:c r="B82" s="81"/>
      <x:c r="C82" s="81"/>
      <x:c r="D82" s="81"/>
      <x:c r="E82" s="81"/>
      <x:c r="F82" s="81"/>
      <x:c r="G82" s="81"/>
      <x:c r="H82" s="144"/>
      <x:c r="I82" s="81"/>
      <x:c r="J82" s="81"/>
    </x:row>
    <x:row r="83" ht="42" customHeight="1">
      <x:c r="A83" s="81"/>
      <x:c r="B83" s="81"/>
      <x:c r="C83" s="81"/>
      <x:c r="D83" s="81"/>
      <x:c r="E83" s="81"/>
      <x:c r="F83" s="81"/>
      <x:c r="G83" s="81"/>
      <x:c r="H83" s="144"/>
      <x:c r="I83" s="81"/>
      <x:c r="J83" s="81"/>
    </x:row>
    <x:row r="84" ht="42" customHeight="1">
      <x:c r="A84" s="81"/>
      <x:c r="B84" s="81"/>
      <x:c r="C84" s="81"/>
      <x:c r="D84" s="81"/>
      <x:c r="E84" s="81"/>
      <x:c r="F84" s="81"/>
      <x:c r="G84" s="81"/>
      <x:c r="H84" s="144"/>
      <x:c r="I84" s="81"/>
      <x:c r="J84" s="81"/>
    </x:row>
    <x:row r="85" ht="42" customHeight="1">
      <x:c r="A85" s="81"/>
      <x:c r="B85" s="81"/>
      <x:c r="C85" s="81"/>
      <x:c r="D85" s="81"/>
      <x:c r="E85" s="81"/>
      <x:c r="F85" s="81"/>
      <x:c r="G85" s="81"/>
      <x:c r="H85" s="144"/>
      <x:c r="I85" s="81"/>
      <x:c r="J85" s="81"/>
    </x:row>
    <x:row r="86" ht="42" customHeight="1">
      <x:c r="A86" s="81"/>
      <x:c r="B86" s="81"/>
      <x:c r="C86" s="81"/>
      <x:c r="D86" s="81"/>
      <x:c r="E86" s="81"/>
      <x:c r="F86" s="81"/>
      <x:c r="G86" s="81"/>
      <x:c r="H86" s="144"/>
      <x:c r="I86" s="81"/>
      <x:c r="J86" s="81"/>
    </x:row>
    <x:row r="87" ht="42" customHeight="1">
      <x:c r="A87" s="81"/>
      <x:c r="B87" s="81"/>
      <x:c r="C87" s="81"/>
      <x:c r="D87" s="81"/>
      <x:c r="E87" s="81"/>
      <x:c r="F87" s="81"/>
      <x:c r="G87" s="81"/>
      <x:c r="H87" s="144"/>
      <x:c r="I87" s="81"/>
      <x:c r="J87" s="81"/>
    </x:row>
    <x:row r="88" ht="42" customHeight="1">
      <x:c r="A88" s="81"/>
      <x:c r="B88" s="81"/>
      <x:c r="C88" s="81"/>
      <x:c r="D88" s="81"/>
      <x:c r="E88" s="81"/>
      <x:c r="F88" s="81"/>
      <x:c r="G88" s="81"/>
      <x:c r="H88" s="144"/>
      <x:c r="I88" s="81"/>
      <x:c r="J88" s="81"/>
    </x:row>
    <x:row r="89" ht="42" customHeight="1">
      <x:c r="A89" s="81"/>
      <x:c r="B89" s="81"/>
      <x:c r="C89" s="81"/>
      <x:c r="D89" s="81"/>
      <x:c r="E89" s="81"/>
      <x:c r="F89" s="81"/>
      <x:c r="G89" s="81"/>
      <x:c r="H89" s="144"/>
      <x:c r="I89" s="81"/>
      <x:c r="J89" s="81"/>
    </x:row>
    <x:row r="90" ht="42" customHeight="1">
      <x:c r="A90" s="81"/>
      <x:c r="B90" s="81"/>
      <x:c r="C90" s="81"/>
      <x:c r="D90" s="81"/>
      <x:c r="E90" s="81"/>
      <x:c r="F90" s="81"/>
      <x:c r="G90" s="81"/>
      <x:c r="H90" s="144"/>
      <x:c r="I90" s="81"/>
      <x:c r="J90" s="81"/>
    </x:row>
    <x:row r="91" ht="42" customHeight="1">
      <x:c r="A91" s="81"/>
      <x:c r="B91" s="81"/>
      <x:c r="C91" s="81"/>
      <x:c r="D91" s="81"/>
      <x:c r="E91" s="81"/>
      <x:c r="F91" s="81"/>
      <x:c r="G91" s="81"/>
      <x:c r="H91" s="144"/>
      <x:c r="I91" s="81"/>
      <x:c r="J91" s="81"/>
    </x:row>
    <x:row r="92" ht="42" customHeight="1">
      <x:c r="A92" s="81"/>
      <x:c r="B92" s="81"/>
      <x:c r="C92" s="81"/>
      <x:c r="D92" s="81"/>
      <x:c r="E92" s="81"/>
      <x:c r="F92" s="81"/>
      <x:c r="G92" s="81"/>
      <x:c r="H92" s="144"/>
      <x:c r="I92" s="81"/>
      <x:c r="J92" s="81"/>
    </x:row>
    <x:row r="93" ht="42" customHeight="1">
      <x:c r="A93" s="81"/>
      <x:c r="B93" s="81"/>
      <x:c r="C93" s="81"/>
      <x:c r="D93" s="81"/>
      <x:c r="E93" s="81"/>
      <x:c r="F93" s="81"/>
      <x:c r="G93" s="81"/>
      <x:c r="H93" s="144"/>
      <x:c r="I93" s="81"/>
      <x:c r="J93" s="81"/>
    </x:row>
    <x:row r="94" ht="42" customHeight="1">
      <x:c r="A94" s="81"/>
      <x:c r="B94" s="81"/>
      <x:c r="C94" s="81"/>
      <x:c r="D94" s="81"/>
      <x:c r="E94" s="81"/>
      <x:c r="F94" s="81"/>
      <x:c r="G94" s="81"/>
      <x:c r="H94" s="144"/>
      <x:c r="I94" s="81"/>
      <x:c r="J94" s="81"/>
    </x:row>
    <x:row r="95" ht="42" customHeight="1">
      <x:c r="A95" s="81"/>
      <x:c r="B95" s="81"/>
      <x:c r="C95" s="81"/>
      <x:c r="D95" s="81"/>
      <x:c r="E95" s="81"/>
      <x:c r="F95" s="81"/>
      <x:c r="G95" s="81"/>
      <x:c r="H95" s="144"/>
      <x:c r="I95" s="81"/>
      <x:c r="J95" s="81"/>
    </x:row>
    <x:row r="96" ht="42" customHeight="1">
      <x:c r="A96" s="81"/>
      <x:c r="B96" s="81"/>
      <x:c r="C96" s="81"/>
      <x:c r="D96" s="81"/>
      <x:c r="E96" s="81"/>
      <x:c r="F96" s="81"/>
      <x:c r="G96" s="81"/>
      <x:c r="H96" s="144"/>
      <x:c r="I96" s="81"/>
      <x:c r="J96" s="81"/>
    </x:row>
    <x:row r="97" ht="42" customHeight="1">
      <x:c r="A97" s="81"/>
      <x:c r="B97" s="81"/>
      <x:c r="C97" s="81"/>
      <x:c r="D97" s="81"/>
      <x:c r="E97" s="81"/>
      <x:c r="F97" s="81"/>
      <x:c r="G97" s="81"/>
      <x:c r="H97" s="144"/>
      <x:c r="I97" s="81"/>
      <x:c r="J97" s="81"/>
    </x:row>
    <x:row r="98" ht="42" customHeight="1">
      <x:c r="A98" s="81"/>
      <x:c r="B98" s="81"/>
      <x:c r="C98" s="81"/>
      <x:c r="D98" s="81"/>
      <x:c r="E98" s="81"/>
      <x:c r="F98" s="81"/>
      <x:c r="G98" s="81"/>
      <x:c r="H98" s="144"/>
      <x:c r="I98" s="81"/>
      <x:c r="J98" s="81"/>
    </x:row>
    <x:row r="99" ht="42" customHeight="1">
      <x:c r="A99" s="81"/>
      <x:c r="B99" s="81"/>
      <x:c r="C99" s="81"/>
      <x:c r="D99" s="81"/>
      <x:c r="E99" s="81"/>
      <x:c r="F99" s="81"/>
      <x:c r="G99" s="81"/>
      <x:c r="H99" s="144"/>
      <x:c r="I99" s="81"/>
      <x:c r="J99" s="81"/>
    </x:row>
    <x:row r="100" ht="42" customHeight="1">
      <x:c r="A100" s="81"/>
      <x:c r="B100" s="81"/>
      <x:c r="C100" s="81"/>
      <x:c r="D100" s="81"/>
      <x:c r="E100" s="81"/>
      <x:c r="F100" s="81"/>
      <x:c r="G100" s="81"/>
      <x:c r="H100" s="144"/>
      <x:c r="I100" s="81"/>
      <x:c r="J100" s="81"/>
    </x:row>
    <x:row r="101" ht="42" customHeight="1">
      <x:c r="A101" s="81"/>
      <x:c r="B101" s="81"/>
      <x:c r="C101" s="81"/>
      <x:c r="D101" s="81"/>
      <x:c r="E101" s="81"/>
      <x:c r="F101" s="81"/>
      <x:c r="G101" s="81"/>
      <x:c r="H101" s="144"/>
      <x:c r="I101" s="81"/>
      <x:c r="J101" s="81"/>
    </x:row>
    <x:row r="102" ht="42" customHeight="1">
      <x:c r="A102" s="81"/>
      <x:c r="B102" s="81"/>
      <x:c r="C102" s="81"/>
      <x:c r="D102" s="81"/>
      <x:c r="E102" s="81"/>
      <x:c r="F102" s="81"/>
      <x:c r="G102" s="81"/>
      <x:c r="H102" s="144"/>
      <x:c r="I102" s="81"/>
      <x:c r="J102" s="81"/>
    </x:row>
    <x:row r="103" ht="42" customHeight="1">
      <x:c r="A103" s="81"/>
      <x:c r="B103" s="81"/>
      <x:c r="C103" s="81"/>
      <x:c r="D103" s="81"/>
      <x:c r="E103" s="81"/>
      <x:c r="F103" s="81"/>
      <x:c r="G103" s="81"/>
      <x:c r="H103" s="144"/>
      <x:c r="I103" s="81"/>
      <x:c r="J103" s="81"/>
    </x:row>
    <x:row r="104" ht="42" customHeight="1">
      <x:c r="A104" s="81"/>
      <x:c r="B104" s="81"/>
      <x:c r="C104" s="81"/>
      <x:c r="D104" s="81"/>
      <x:c r="E104" s="81"/>
      <x:c r="F104" s="81"/>
      <x:c r="G104" s="81"/>
      <x:c r="H104" s="144"/>
      <x:c r="I104" s="81"/>
      <x:c r="J104" s="81"/>
    </x:row>
    <x:row r="105" ht="42" customHeight="1">
      <x:c r="A105" s="81"/>
      <x:c r="B105" s="81"/>
      <x:c r="C105" s="81"/>
      <x:c r="D105" s="81"/>
      <x:c r="E105" s="81"/>
      <x:c r="F105" s="81"/>
      <x:c r="G105" s="81"/>
      <x:c r="H105" s="144"/>
      <x:c r="I105" s="81"/>
      <x:c r="J105" s="81"/>
    </x:row>
    <x:row r="106" ht="42" customHeight="1">
      <x:c r="A106" s="81"/>
      <x:c r="B106" s="81"/>
      <x:c r="C106" s="81"/>
      <x:c r="D106" s="81"/>
      <x:c r="E106" s="81"/>
      <x:c r="F106" s="81"/>
      <x:c r="G106" s="81"/>
      <x:c r="H106" s="144"/>
      <x:c r="I106" s="81"/>
      <x:c r="J106" s="81"/>
    </x:row>
    <x:row r="107" ht="42" customHeight="1">
      <x:c r="A107" s="81"/>
      <x:c r="B107" s="81"/>
      <x:c r="C107" s="81"/>
      <x:c r="D107" s="81"/>
      <x:c r="E107" s="81"/>
      <x:c r="F107" s="81"/>
      <x:c r="G107" s="81"/>
      <x:c r="H107" s="144"/>
      <x:c r="I107" s="81"/>
      <x:c r="J107" s="81"/>
    </x:row>
    <x:row r="108" ht="42" customHeight="1">
      <x:c r="A108" s="81"/>
      <x:c r="B108" s="81"/>
      <x:c r="C108" s="81"/>
      <x:c r="D108" s="81"/>
      <x:c r="E108" s="81"/>
      <x:c r="F108" s="81"/>
      <x:c r="G108" s="81"/>
      <x:c r="H108" s="144"/>
      <x:c r="I108" s="81"/>
      <x:c r="J108" s="81"/>
    </x:row>
    <x:row r="109" ht="42" customHeight="1">
      <x:c r="A109" s="81"/>
      <x:c r="B109" s="81"/>
      <x:c r="C109" s="81"/>
      <x:c r="D109" s="81"/>
      <x:c r="E109" s="81"/>
      <x:c r="F109" s="81"/>
      <x:c r="G109" s="81"/>
      <x:c r="H109" s="144"/>
      <x:c r="I109" s="81"/>
      <x:c r="J109" s="81"/>
    </x:row>
    <x:row r="110" ht="21" customHeight="1">
      <x:c r="A110" s="15"/>
      <x:c r="B110" s="15"/>
      <x:c r="C110" s="15"/>
      <x:c r="D110" s="15"/>
      <x:c r="E110" s="15"/>
      <x:c r="F110" s="15"/>
      <x:c r="G110" s="15"/>
      <x:c r="H110" s="15"/>
      <x:c r="I110" s="15"/>
      <x:c r="J110" s="15"/>
    </x:row>
    <x:row r="111" ht="21" customHeight="1">
      <x:c r="A111" s="15"/>
      <x:c r="B111" s="15"/>
      <x:c r="C111" s="15"/>
      <x:c r="D111" s="15"/>
      <x:c r="E111" s="15"/>
      <x:c r="F111" s="15"/>
      <x:c r="G111" s="15"/>
      <x:c r="H111" s="15"/>
      <x:c r="I111" s="15"/>
      <x:c r="J111" s="15"/>
    </x:row>
    <x:row r="112" ht="21" customHeight="1">
      <x:c r="A112" s="15"/>
      <x:c r="B112" s="15"/>
      <x:c r="C112" s="15"/>
      <x:c r="D112" s="15"/>
      <x:c r="E112" s="15"/>
      <x:c r="F112" s="15"/>
      <x:c r="G112" s="15"/>
      <x:c r="H112" s="15"/>
      <x:c r="I112" s="15"/>
      <x:c r="J112" s="15"/>
    </x:row>
    <x:row r="113" ht="21" customHeight="1">
      <x:c r="A113" s="15"/>
      <x:c r="B113" s="15"/>
      <x:c r="C113" s="15"/>
      <x:c r="D113" s="15"/>
      <x:c r="E113" s="15"/>
      <x:c r="F113" s="15"/>
      <x:c r="G113" s="15"/>
      <x:c r="H113" s="15"/>
      <x:c r="I113" s="15"/>
      <x:c r="J113" s="15"/>
    </x:row>
  </x:sheetData>
  <x:mergeCells>
    <x:mergeCell ref="A1:J3"/>
    <x:mergeCell ref="A4:J4"/>
    <x:mergeCell ref="A5:E5"/>
    <x:mergeCell ref="F5:J5"/>
    <x:mergeCell ref="A6:J6"/>
    <x:mergeCell ref="A7:J7"/>
  </x:mergeCells>
  <x:dataValidations count="2">
    <x:dataValidation type="list" errorStyle="stop" allowBlank="1" showErrorMessage="1" errorTitle="Choose a listed value" error="Use the drop-down list or leave the entry blank." sqref="I10:I109">
      <x:formula1>"Identified,Agreed,Incorporated,Verified,Not adopted"</x:formula1>
    </x:dataValidation>
    <x:dataValidation type="date" errorStyle="stop" operator="between" allowBlank="1" showErrorMessage="1" errorTitle="Enter a real date" error="Enter a date such as 12 Mar 2027, or leave this field blank." sqref="H10:H109">
      <x:formula1>1</x:formula1>
      <x:formula2>146097</x:formula2>
    </x:dataValidation>
  </x:dataValidations>
  <x:pageMargins left="0.7" right="0.7" top="0.75" bottom="0.75" header="0.3" footer="0.3"/>
  <x:tableParts count="1">
    <x:tablePart xmlns:r="http://schemas.openxmlformats.org/officeDocument/2006/relationships" r:id="Rd789f16277cf4fe3"/>
  </x:tableParts>
</x:worksheet>
</file>

<file path=xl/worksheets/sheet68.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D3 | Stakeholder management for successful implementation</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Transfer the relationships, communication commitments and unresolved concerns needed for sustained use.</x:v>
      </x:c>
      <x:c r="B4" s="28"/>
      <x:c r="C4" s="28"/>
      <x:c r="D4" s="28"/>
      <x:c r="E4" s="28"/>
      <x:c r="F4" s="28"/>
      <x:c r="G4" s="28"/>
      <x:c r="H4" s="28"/>
      <x:c r="I4" s="28"/>
      <x:c r="J4" s="28"/>
      <x:c r="K4" s="28"/>
      <x:c r="L4" s="28"/>
    </x:row>
    <x:row r="5" ht="21" customHeight="1">
      <x:c r="A5" s="35" t="str">
        <x:v>04 | PROJECT CLOSE</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Retains S02/S07 D3 title; developed method by HR Delivery.</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Continuing relationships</x:v>
      </x:c>
      <x:c r="B9" s="58"/>
      <x:c r="C9" s="58"/>
      <x:c r="D9" s="58"/>
      <x:c r="E9" s="58"/>
      <x:c r="F9" s="58"/>
      <x:c r="G9" s="58"/>
      <x:c r="H9" s="58"/>
      <x:c r="I9" s="58"/>
      <x:c r="J9" s="58"/>
      <x:c r="K9" s="58"/>
      <x:c r="L9" s="58"/>
    </x:row>
    <x:row r="10" ht="28" customHeight="1">
      <x:c r="A10" s="28" t="str">
        <x:v>List groups and ongoing communication needs.</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Open commitments</x:v>
      </x:c>
      <x:c r="B15" s="58"/>
      <x:c r="C15" s="58"/>
      <x:c r="D15" s="58"/>
      <x:c r="E15" s="58"/>
      <x:c r="F15" s="58"/>
      <x:c r="G15" s="58"/>
      <x:c r="H15" s="58"/>
      <x:c r="I15" s="58"/>
      <x:c r="J15" s="58"/>
      <x:c r="K15" s="58"/>
      <x:c r="L15" s="58"/>
    </x:row>
    <x:row r="16" ht="28" customHeight="1">
      <x:c r="A16" s="28" t="str">
        <x:v>Record concerns, promises and unresolved feedback.</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Receiving owners</x:v>
      </x:c>
      <x:c r="B21" s="58"/>
      <x:c r="C21" s="58"/>
      <x:c r="D21" s="58"/>
      <x:c r="E21" s="58"/>
      <x:c r="F21" s="58"/>
      <x:c r="G21" s="58"/>
      <x:c r="H21" s="58"/>
      <x:c r="I21" s="58"/>
      <x:c r="J21" s="58"/>
      <x:c r="K21" s="58"/>
      <x:c r="L21" s="58"/>
    </x:row>
    <x:row r="22" ht="28" customHeight="1">
      <x:c r="A22" s="28" t="str">
        <x:v>Name operational relationship owners and deputies.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Contact and response route</x:v>
      </x:c>
      <x:c r="B27" s="58"/>
      <x:c r="C27" s="58"/>
      <x:c r="D27" s="58"/>
      <x:c r="E27" s="58"/>
      <x:c r="F27" s="58"/>
      <x:c r="G27" s="58"/>
      <x:c r="H27" s="58"/>
      <x:c r="I27" s="58"/>
      <x:c r="J27" s="58"/>
      <x:c r="K27" s="58"/>
      <x:c r="L27" s="58"/>
    </x:row>
    <x:row r="28" ht="28" customHeight="1">
      <x:c r="A28" s="28" t="str">
        <x:v>Confirm approved channels and escalation.</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Transition message</x:v>
      </x:c>
      <x:c r="B33" s="58"/>
      <x:c r="C33" s="58"/>
      <x:c r="D33" s="58"/>
      <x:c r="E33" s="58"/>
      <x:c r="F33" s="58"/>
      <x:c r="G33" s="58"/>
      <x:c r="H33" s="58"/>
      <x:c r="I33" s="58"/>
      <x:c r="J33" s="58"/>
      <x:c r="K33" s="58"/>
      <x:c r="L33" s="58"/>
    </x:row>
    <x:row r="34" ht="28" customHeight="1">
      <x:c r="A34" s="28" t="str">
        <x:v>Explain what changes after closure and what remains open.</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Verification</x:v>
      </x:c>
      <x:c r="B39" s="58"/>
      <x:c r="C39" s="58"/>
      <x:c r="D39" s="58"/>
      <x:c r="E39" s="58"/>
      <x:c r="F39" s="58"/>
      <x:c r="G39" s="58"/>
      <x:c r="H39" s="58"/>
      <x:c r="I39" s="58"/>
      <x:c r="J39" s="58"/>
      <x:c r="K39" s="58"/>
      <x:c r="L39" s="58"/>
    </x:row>
    <x:row r="40" ht="28" customHeight="1">
      <x:c r="A40" s="28" t="str">
        <x:v>Check that stakeholders understand the new arrangement.</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Do not transfer private stakeholder labels or unnecessary personal details. A closure message should be clear about what is complete and what is still under review, without implying unanimous support.</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B6 Contacts / D8 Benefits / D14 G4</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69.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D4 | Project managing the HR strategy implementation</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Connect the completed project to the continuing HR strategy and portfolio of work.</x:v>
      </x:c>
      <x:c r="B4" s="28"/>
      <x:c r="C4" s="28"/>
      <x:c r="D4" s="28"/>
      <x:c r="E4" s="28"/>
      <x:c r="F4" s="28"/>
      <x:c r="G4" s="28"/>
      <x:c r="H4" s="28"/>
      <x:c r="I4" s="28"/>
      <x:c r="J4" s="28"/>
      <x:c r="K4" s="28"/>
      <x:c r="L4" s="28"/>
    </x:row>
    <x:row r="5" ht="21" customHeight="1">
      <x:c r="A5" s="35" t="str">
        <x:v>04 | PROJECT CLOSE</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Retains S02/S07 D4 title; original 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Strategic linkage</x:v>
      </x:c>
      <x:c r="B9" s="58"/>
      <x:c r="C9" s="58"/>
      <x:c r="D9" s="58"/>
      <x:c r="E9" s="58"/>
      <x:c r="F9" s="58"/>
      <x:c r="G9" s="58"/>
      <x:c r="H9" s="58"/>
      <x:c r="I9" s="58"/>
      <x:c r="J9" s="58"/>
      <x:c r="K9" s="58"/>
      <x:c r="L9" s="58"/>
    </x:row>
    <x:row r="10" ht="28" customHeight="1">
      <x:c r="A10" s="28" t="str">
        <x:v>Name objective, owner and intended contribution.</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Delivered contribution</x:v>
      </x:c>
      <x:c r="B15" s="58"/>
      <x:c r="C15" s="58"/>
      <x:c r="D15" s="58"/>
      <x:c r="E15" s="58"/>
      <x:c r="F15" s="58"/>
      <x:c r="G15" s="58"/>
      <x:c r="H15" s="58"/>
      <x:c r="I15" s="58"/>
      <x:c r="J15" s="58"/>
      <x:c r="K15" s="58"/>
      <x:c r="L15" s="58"/>
    </x:row>
    <x:row r="16" ht="28" customHeight="1">
      <x:c r="A16" s="28" t="str">
        <x:v>Identify accepted outputs and evidence.</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Continuing actions</x:v>
      </x:c>
      <x:c r="B21" s="58"/>
      <x:c r="C21" s="58"/>
      <x:c r="D21" s="58"/>
      <x:c r="E21" s="58"/>
      <x:c r="F21" s="58"/>
      <x:c r="G21" s="58"/>
      <x:c r="H21" s="58"/>
      <x:c r="I21" s="58"/>
      <x:c r="J21" s="58"/>
      <x:c r="K21" s="58"/>
      <x:c r="L21" s="58"/>
    </x:row>
    <x:row r="22" ht="28" customHeight="1">
      <x:c r="A22" s="28" t="str">
        <x:v>List operational work and benefit responsibilities.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Portfolio interfaces</x:v>
      </x:c>
      <x:c r="B27" s="58"/>
      <x:c r="C27" s="58"/>
      <x:c r="D27" s="58"/>
      <x:c r="E27" s="58"/>
      <x:c r="F27" s="58"/>
      <x:c r="G27" s="58"/>
      <x:c r="H27" s="58"/>
      <x:c r="I27" s="58"/>
      <x:c r="J27" s="58"/>
      <x:c r="K27" s="58"/>
      <x:c r="L27" s="58"/>
    </x:row>
    <x:row r="28" ht="28" customHeight="1">
      <x:c r="A28" s="28" t="str">
        <x:v>Record dependencies and overlapping initiatives.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Next-work classification</x:v>
      </x:c>
      <x:c r="B33" s="58"/>
      <x:c r="C33" s="58"/>
      <x:c r="D33" s="58"/>
      <x:c r="E33" s="58"/>
      <x:c r="F33" s="58"/>
      <x:c r="G33" s="58"/>
      <x:c r="H33" s="58"/>
      <x:c r="I33" s="58"/>
      <x:c r="J33" s="58"/>
      <x:c r="K33" s="58"/>
      <x:c r="L33" s="58"/>
    </x:row>
    <x:row r="34" ht="28" customHeight="1">
      <x:c r="A34" s="28" t="str">
        <x:v>Decide operation, existing initiative or new proposal.</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Review and authority</x:v>
      </x:c>
      <x:c r="B39" s="58"/>
      <x:c r="C39" s="58"/>
      <x:c r="D39" s="58"/>
      <x:c r="E39" s="58"/>
      <x:c r="F39" s="58"/>
      <x:c r="G39" s="58"/>
      <x:c r="H39" s="58"/>
      <x:c r="I39" s="58"/>
      <x:c r="J39" s="58"/>
      <x:c r="K39" s="58"/>
      <x:c r="L39" s="58"/>
    </x:row>
    <x:row r="40" ht="28" customHeight="1">
      <x:c r="A40" s="28" t="str">
        <x:v>Assign owners, dates and approval route for new work.</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A project can contribute to a strategy without being solely responsible for the strategic outcome. Do not claim attribution beyond the evidence or roll remaining work into a vague phase two without approval.</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A1 New Brief / D8 Benefits</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70.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D5 | Final acceptance and sign-off</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Obtain a clear, authorised acceptance decision for each final output and the operating package.</x:v>
      </x:c>
      <x:c r="B4" s="28"/>
      <x:c r="C4" s="28"/>
      <x:c r="D4" s="28"/>
      <x:c r="E4" s="28"/>
      <x:c r="F4" s="28"/>
      <x:c r="G4" s="28"/>
      <x:c r="H4" s="28"/>
      <x:c r="I4" s="28"/>
      <x:c r="J4" s="28"/>
      <x:c r="K4" s="28"/>
      <x:c r="L4" s="28"/>
    </x:row>
    <x:row r="5" ht="21" customHeight="1">
      <x:c r="A5" s="35" t="str">
        <x:v>04 | PROJECT CLOSE</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Developed from S05 B5 acceptance and S07 D1 approval.</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Output and version</x:v>
      </x:c>
      <x:c r="B9" s="58"/>
      <x:c r="C9" s="58"/>
      <x:c r="D9" s="58"/>
      <x:c r="E9" s="58"/>
      <x:c r="F9" s="58"/>
      <x:c r="G9" s="58"/>
      <x:c r="H9" s="58"/>
      <x:c r="I9" s="58"/>
      <x:c r="J9" s="58"/>
      <x:c r="K9" s="58"/>
      <x:c r="L9" s="58"/>
    </x:row>
    <x:row r="10" ht="28" customHeight="1">
      <x:c r="A10" s="28" t="str">
        <x:v>State exactly what is submitted for acceptance.</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Criteria and evidence</x:v>
      </x:c>
      <x:c r="B15" s="58"/>
      <x:c r="C15" s="58"/>
      <x:c r="D15" s="58"/>
      <x:c r="E15" s="58"/>
      <x:c r="F15" s="58"/>
      <x:c r="G15" s="58"/>
      <x:c r="H15" s="58"/>
      <x:c r="I15" s="58"/>
      <x:c r="J15" s="58"/>
      <x:c r="K15" s="58"/>
      <x:c r="L15" s="58"/>
    </x:row>
    <x:row r="16" ht="28" customHeight="1">
      <x:c r="A16" s="28" t="str">
        <x:v>Reference agreed tests and supporting records.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Exceptions</x:v>
      </x:c>
      <x:c r="B21" s="58"/>
      <x:c r="C21" s="58"/>
      <x:c r="D21" s="58"/>
      <x:c r="E21" s="58"/>
      <x:c r="F21" s="58"/>
      <x:c r="G21" s="58"/>
      <x:c r="H21" s="58"/>
      <x:c r="I21" s="58"/>
      <x:c r="J21" s="58"/>
      <x:c r="K21" s="58"/>
      <x:c r="L21" s="58"/>
    </x:row>
    <x:row r="22" ht="28" customHeight="1">
      <x:c r="A22" s="28" t="str">
        <x:v>Identify defects or incomplete items and their significance.</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Acceptance decision</x:v>
      </x:c>
      <x:c r="B27" s="58"/>
      <x:c r="C27" s="58"/>
      <x:c r="D27" s="58"/>
      <x:c r="E27" s="58"/>
      <x:c r="F27" s="58"/>
      <x:c r="G27" s="58"/>
      <x:c r="H27" s="58"/>
      <x:c r="I27" s="58"/>
      <x:c r="J27" s="58"/>
      <x:c r="K27" s="58"/>
      <x:c r="L27" s="58"/>
    </x:row>
    <x:row r="28" ht="28" customHeight="1">
      <x:c r="A28" s="28" t="str">
        <x:v>Select Accepted, Conditional or Rejected with reasons.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Transfer and conditions</x:v>
      </x:c>
      <x:c r="B33" s="58"/>
      <x:c r="C33" s="58"/>
      <x:c r="D33" s="58"/>
      <x:c r="E33" s="58"/>
      <x:c r="F33" s="58"/>
      <x:c r="G33" s="58"/>
      <x:c r="H33" s="58"/>
      <x:c r="I33" s="58"/>
      <x:c r="J33" s="58"/>
      <x:c r="K33" s="58"/>
      <x:c r="L33" s="58"/>
    </x:row>
    <x:row r="34" ht="28" customHeight="1">
      <x:c r="A34" s="28" t="str">
        <x:v>Record effective date, owner, resources and due dates.</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Authorised sign-off</x:v>
      </x:c>
      <x:c r="B39" s="58"/>
      <x:c r="C39" s="58"/>
      <x:c r="D39" s="58"/>
      <x:c r="E39" s="58"/>
      <x:c r="F39" s="58"/>
      <x:c r="G39" s="58"/>
      <x:c r="H39" s="58"/>
      <x:c r="I39" s="58"/>
      <x:c r="J39" s="58"/>
      <x:c r="K39" s="58"/>
      <x:c r="L39" s="58"/>
    </x:row>
    <x:row r="40" ht="28" customHeight="1">
      <x:c r="A40" s="28" t="str">
        <x:v>Name accepter, authority, date and evidence reference.</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A signature does not cure missing evidence. Conditional acceptance must name the residual item, owner, due date and consequence of non-completion. Mandatory failures are not ordinary conditions.</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D1 Completion / D14 G4</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71.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21" customHeight="1">
      <x:c r="A1" s="21" t="str">
        <x:v>D6 | Financial reconciliation and closure</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Reconcile final expenditure, commitments and funding before closing the project account.</x:v>
      </x:c>
      <x:c r="B4" s="28"/>
      <x:c r="C4" s="28"/>
      <x:c r="D4" s="28"/>
      <x:c r="E4" s="28"/>
      <x:c r="F4" s="28"/>
      <x:c r="G4" s="28"/>
      <x:c r="H4" s="28"/>
      <x:c r="I4" s="28"/>
      <x:c r="J4" s="28"/>
      <x:c r="K4" s="28"/>
      <x:c r="L4" s="28"/>
    </x:row>
    <x:row r="5" ht="21" customHeight="1">
      <x:c r="A5" s="35" t="str">
        <x:v>04 | PROJECT CLOSE</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40" customHeight="1">
      <x:c r="A9" s="76" t="str">
        <x:v>Cost ID</x:v>
      </x:c>
      <x:c r="B9" s="76" t="str">
        <x:v>Category</x:v>
      </x:c>
      <x:c r="C9" s="76" t="str">
        <x:v>Original budget</x:v>
      </x:c>
      <x:c r="D9" s="76" t="str">
        <x:v>Approved changes</x:v>
      </x:c>
      <x:c r="E9" s="76" t="str">
        <x:v>Current budget</x:v>
      </x:c>
      <x:c r="F9" s="76" t="str">
        <x:v>Final actual</x:v>
      </x:c>
      <x:c r="G9" s="76" t="str">
        <x:v>Variance to original</x:v>
      </x:c>
      <x:c r="H9" s="76" t="str">
        <x:v>Variance to current</x:v>
      </x:c>
      <x:c r="I9" s="76" t="str">
        <x:v>Remaining obligation</x:v>
      </x:c>
      <x:c r="J9" s="76" t="str">
        <x:v>Finance evidence</x:v>
      </x:c>
      <x:c r="K9" s="76" t="str">
        <x:v>Sign-off date</x:v>
      </x:c>
      <x:c r="L9" s="76" t="str">
        <x:v>Closure check</x:v>
      </x:c>
    </x:row>
    <x:row r="10" ht="42" customHeight="1">
      <x:c r="A10" s="81"/>
      <x:c r="B10" s="81"/>
      <x:c r="C10" s="178" t="str">
        <x:f>IF(A10="","",SUMIF('B10 Budget'!$A$10:$A$109,A10,'B10 Budget'!$G$10:$G$109))</x:f>
      </x:c>
      <x:c r="D10" s="178" t="str">
        <x:f>IF(A10="","",SUMIFS('C2B Change Log'!$G$10:$G$109,'C2B Change Log'!$S$10:$S$109,A10,'C2B Change Log'!$Q$10:$Q$109,"APPROVED"))</x:f>
      </x:c>
      <x:c r="E10" s="178" t="str">
        <x:f>IF(A10="","",C10+D10)</x:f>
      </x:c>
      <x:c r="F10" s="176"/>
      <x:c r="G10" s="178" t="str">
        <x:f>IF(OR(A10="",NOT(ISNUMBER(F10))),"",F10-C10)</x:f>
      </x:c>
      <x:c r="H10" s="178" t="str">
        <x:f>IF(OR(A10="",NOT(ISNUMBER(F10))),"",F10-E10)</x:f>
      </x:c>
      <x:c r="I10" s="176"/>
      <x:c r="J10" s="81"/>
      <x:c r="K10" s="144"/>
      <x:c r="L10" s="155" t="str">
        <x:f>IF(A10="","",IF(COUNTIF($A$10:$A$109,A10)&gt;1,"DUPLICATE ID",IF(COUNTIF('B10 Budget'!$A$10:$A$109,A10)&lt;&gt;1,"UNKNOWN COST ID",IF(COUNTIFS('B10 Budget'!$A$10:$A$109,A10,'B10 Budget'!$M$10:$M$109,"OK")&lt;&gt;1,"BASELINE NOT READY",IF(OR(NOT(ISNUMBER(F10)),NOT(ISNUMBER(I10)),J10="",NOT(ISNUMBER(K10))),"INCOMPLETE",IF(I10&gt;0,"OBLIGATION REMAINS","RECONCILED - VERIFY"))))))</x:f>
      </x:c>
    </x:row>
    <x:row r="11" ht="42" customHeight="1">
      <x:c r="A11" s="81"/>
      <x:c r="B11" s="81"/>
      <x:c r="C11" s="178" t="str">
        <x:f>IF(A11="","",SUMIF('B10 Budget'!$A$10:$A$109,A11,'B10 Budget'!$G$10:$G$109))</x:f>
      </x:c>
      <x:c r="D11" s="178" t="str">
        <x:f>IF(A11="","",SUMIFS('C2B Change Log'!$G$10:$G$109,'C2B Change Log'!$S$10:$S$109,A11,'C2B Change Log'!$Q$10:$Q$109,"APPROVED"))</x:f>
      </x:c>
      <x:c r="E11" s="178" t="str">
        <x:f>IF(A11="","",C11+D11)</x:f>
      </x:c>
      <x:c r="F11" s="176"/>
      <x:c r="G11" s="178" t="str">
        <x:f>IF(OR(A11="",NOT(ISNUMBER(F11))),"",F11-C11)</x:f>
      </x:c>
      <x:c r="H11" s="178" t="str">
        <x:f>IF(OR(A11="",NOT(ISNUMBER(F11))),"",F11-E11)</x:f>
      </x:c>
      <x:c r="I11" s="176"/>
      <x:c r="J11" s="81"/>
      <x:c r="K11" s="144"/>
      <x:c r="L11" s="155" t="str">
        <x:f>IF(A11="","",IF(COUNTIF($A$10:$A$109,A11)&gt;1,"DUPLICATE ID",IF(COUNTIF('B10 Budget'!$A$10:$A$109,A11)&lt;&gt;1,"UNKNOWN COST ID",IF(COUNTIFS('B10 Budget'!$A$10:$A$109,A11,'B10 Budget'!$M$10:$M$109,"OK")&lt;&gt;1,"BASELINE NOT READY",IF(OR(NOT(ISNUMBER(F11)),NOT(ISNUMBER(I11)),J11="",NOT(ISNUMBER(K11))),"INCOMPLETE",IF(I11&gt;0,"OBLIGATION REMAINS","RECONCILED - VERIFY"))))))</x:f>
      </x:c>
    </x:row>
    <x:row r="12" ht="42" customHeight="1">
      <x:c r="A12" s="81"/>
      <x:c r="B12" s="81"/>
      <x:c r="C12" s="178" t="str">
        <x:f>IF(A12="","",SUMIF('B10 Budget'!$A$10:$A$109,A12,'B10 Budget'!$G$10:$G$109))</x:f>
      </x:c>
      <x:c r="D12" s="178" t="str">
        <x:f>IF(A12="","",SUMIFS('C2B Change Log'!$G$10:$G$109,'C2B Change Log'!$S$10:$S$109,A12,'C2B Change Log'!$Q$10:$Q$109,"APPROVED"))</x:f>
      </x:c>
      <x:c r="E12" s="178" t="str">
        <x:f>IF(A12="","",C12+D12)</x:f>
      </x:c>
      <x:c r="F12" s="176"/>
      <x:c r="G12" s="178" t="str">
        <x:f>IF(OR(A12="",NOT(ISNUMBER(F12))),"",F12-C12)</x:f>
      </x:c>
      <x:c r="H12" s="178" t="str">
        <x:f>IF(OR(A12="",NOT(ISNUMBER(F12))),"",F12-E12)</x:f>
      </x:c>
      <x:c r="I12" s="176"/>
      <x:c r="J12" s="81"/>
      <x:c r="K12" s="144"/>
      <x:c r="L12" s="155" t="str">
        <x:f>IF(A12="","",IF(COUNTIF($A$10:$A$109,A12)&gt;1,"DUPLICATE ID",IF(COUNTIF('B10 Budget'!$A$10:$A$109,A12)&lt;&gt;1,"UNKNOWN COST ID",IF(COUNTIFS('B10 Budget'!$A$10:$A$109,A12,'B10 Budget'!$M$10:$M$109,"OK")&lt;&gt;1,"BASELINE NOT READY",IF(OR(NOT(ISNUMBER(F12)),NOT(ISNUMBER(I12)),J12="",NOT(ISNUMBER(K12))),"INCOMPLETE",IF(I12&gt;0,"OBLIGATION REMAINS","RECONCILED - VERIFY"))))))</x:f>
      </x:c>
    </x:row>
    <x:row r="13" ht="42" customHeight="1">
      <x:c r="A13" s="81"/>
      <x:c r="B13" s="81"/>
      <x:c r="C13" s="178" t="str">
        <x:f>IF(A13="","",SUMIF('B10 Budget'!$A$10:$A$109,A13,'B10 Budget'!$G$10:$G$109))</x:f>
      </x:c>
      <x:c r="D13" s="178" t="str">
        <x:f>IF(A13="","",SUMIFS('C2B Change Log'!$G$10:$G$109,'C2B Change Log'!$S$10:$S$109,A13,'C2B Change Log'!$Q$10:$Q$109,"APPROVED"))</x:f>
      </x:c>
      <x:c r="E13" s="178" t="str">
        <x:f>IF(A13="","",C13+D13)</x:f>
      </x:c>
      <x:c r="F13" s="176"/>
      <x:c r="G13" s="178" t="str">
        <x:f>IF(OR(A13="",NOT(ISNUMBER(F13))),"",F13-C13)</x:f>
      </x:c>
      <x:c r="H13" s="178" t="str">
        <x:f>IF(OR(A13="",NOT(ISNUMBER(F13))),"",F13-E13)</x:f>
      </x:c>
      <x:c r="I13" s="176"/>
      <x:c r="J13" s="81"/>
      <x:c r="K13" s="144"/>
      <x:c r="L13" s="155" t="str">
        <x:f>IF(A13="","",IF(COUNTIF($A$10:$A$109,A13)&gt;1,"DUPLICATE ID",IF(COUNTIF('B10 Budget'!$A$10:$A$109,A13)&lt;&gt;1,"UNKNOWN COST ID",IF(COUNTIFS('B10 Budget'!$A$10:$A$109,A13,'B10 Budget'!$M$10:$M$109,"OK")&lt;&gt;1,"BASELINE NOT READY",IF(OR(NOT(ISNUMBER(F13)),NOT(ISNUMBER(I13)),J13="",NOT(ISNUMBER(K13))),"INCOMPLETE",IF(I13&gt;0,"OBLIGATION REMAINS","RECONCILED - VERIFY"))))))</x:f>
      </x:c>
    </x:row>
    <x:row r="14" ht="42" customHeight="1">
      <x:c r="A14" s="81"/>
      <x:c r="B14" s="81"/>
      <x:c r="C14" s="178" t="str">
        <x:f>IF(A14="","",SUMIF('B10 Budget'!$A$10:$A$109,A14,'B10 Budget'!$G$10:$G$109))</x:f>
      </x:c>
      <x:c r="D14" s="178" t="str">
        <x:f>IF(A14="","",SUMIFS('C2B Change Log'!$G$10:$G$109,'C2B Change Log'!$S$10:$S$109,A14,'C2B Change Log'!$Q$10:$Q$109,"APPROVED"))</x:f>
      </x:c>
      <x:c r="E14" s="178" t="str">
        <x:f>IF(A14="","",C14+D14)</x:f>
      </x:c>
      <x:c r="F14" s="176"/>
      <x:c r="G14" s="178" t="str">
        <x:f>IF(OR(A14="",NOT(ISNUMBER(F14))),"",F14-C14)</x:f>
      </x:c>
      <x:c r="H14" s="178" t="str">
        <x:f>IF(OR(A14="",NOT(ISNUMBER(F14))),"",F14-E14)</x:f>
      </x:c>
      <x:c r="I14" s="176"/>
      <x:c r="J14" s="81"/>
      <x:c r="K14" s="144"/>
      <x:c r="L14" s="155" t="str">
        <x:f>IF(A14="","",IF(COUNTIF($A$10:$A$109,A14)&gt;1,"DUPLICATE ID",IF(COUNTIF('B10 Budget'!$A$10:$A$109,A14)&lt;&gt;1,"UNKNOWN COST ID",IF(COUNTIFS('B10 Budget'!$A$10:$A$109,A14,'B10 Budget'!$M$10:$M$109,"OK")&lt;&gt;1,"BASELINE NOT READY",IF(OR(NOT(ISNUMBER(F14)),NOT(ISNUMBER(I14)),J14="",NOT(ISNUMBER(K14))),"INCOMPLETE",IF(I14&gt;0,"OBLIGATION REMAINS","RECONCILED - VERIFY"))))))</x:f>
      </x:c>
    </x:row>
    <x:row r="15" ht="42" customHeight="1">
      <x:c r="A15" s="81"/>
      <x:c r="B15" s="81"/>
      <x:c r="C15" s="178" t="str">
        <x:f>IF(A15="","",SUMIF('B10 Budget'!$A$10:$A$109,A15,'B10 Budget'!$G$10:$G$109))</x:f>
      </x:c>
      <x:c r="D15" s="178" t="str">
        <x:f>IF(A15="","",SUMIFS('C2B Change Log'!$G$10:$G$109,'C2B Change Log'!$S$10:$S$109,A15,'C2B Change Log'!$Q$10:$Q$109,"APPROVED"))</x:f>
      </x:c>
      <x:c r="E15" s="178" t="str">
        <x:f>IF(A15="","",C15+D15)</x:f>
      </x:c>
      <x:c r="F15" s="176"/>
      <x:c r="G15" s="178" t="str">
        <x:f>IF(OR(A15="",NOT(ISNUMBER(F15))),"",F15-C15)</x:f>
      </x:c>
      <x:c r="H15" s="178" t="str">
        <x:f>IF(OR(A15="",NOT(ISNUMBER(F15))),"",F15-E15)</x:f>
      </x:c>
      <x:c r="I15" s="176"/>
      <x:c r="J15" s="81"/>
      <x:c r="K15" s="144"/>
      <x:c r="L15" s="155" t="str">
        <x:f>IF(A15="","",IF(COUNTIF($A$10:$A$109,A15)&gt;1,"DUPLICATE ID",IF(COUNTIF('B10 Budget'!$A$10:$A$109,A15)&lt;&gt;1,"UNKNOWN COST ID",IF(COUNTIFS('B10 Budget'!$A$10:$A$109,A15,'B10 Budget'!$M$10:$M$109,"OK")&lt;&gt;1,"BASELINE NOT READY",IF(OR(NOT(ISNUMBER(F15)),NOT(ISNUMBER(I15)),J15="",NOT(ISNUMBER(K15))),"INCOMPLETE",IF(I15&gt;0,"OBLIGATION REMAINS","RECONCILED - VERIFY"))))))</x:f>
      </x:c>
    </x:row>
    <x:row r="16" ht="42" customHeight="1">
      <x:c r="A16" s="81"/>
      <x:c r="B16" s="81"/>
      <x:c r="C16" s="178" t="str">
        <x:f>IF(A16="","",SUMIF('B10 Budget'!$A$10:$A$109,A16,'B10 Budget'!$G$10:$G$109))</x:f>
      </x:c>
      <x:c r="D16" s="178" t="str">
        <x:f>IF(A16="","",SUMIFS('C2B Change Log'!$G$10:$G$109,'C2B Change Log'!$S$10:$S$109,A16,'C2B Change Log'!$Q$10:$Q$109,"APPROVED"))</x:f>
      </x:c>
      <x:c r="E16" s="178" t="str">
        <x:f>IF(A16="","",C16+D16)</x:f>
      </x:c>
      <x:c r="F16" s="176"/>
      <x:c r="G16" s="178" t="str">
        <x:f>IF(OR(A16="",NOT(ISNUMBER(F16))),"",F16-C16)</x:f>
      </x:c>
      <x:c r="H16" s="178" t="str">
        <x:f>IF(OR(A16="",NOT(ISNUMBER(F16))),"",F16-E16)</x:f>
      </x:c>
      <x:c r="I16" s="176"/>
      <x:c r="J16" s="81"/>
      <x:c r="K16" s="144"/>
      <x:c r="L16" s="155" t="str">
        <x:f>IF(A16="","",IF(COUNTIF($A$10:$A$109,A16)&gt;1,"DUPLICATE ID",IF(COUNTIF('B10 Budget'!$A$10:$A$109,A16)&lt;&gt;1,"UNKNOWN COST ID",IF(COUNTIFS('B10 Budget'!$A$10:$A$109,A16,'B10 Budget'!$M$10:$M$109,"OK")&lt;&gt;1,"BASELINE NOT READY",IF(OR(NOT(ISNUMBER(F16)),NOT(ISNUMBER(I16)),J16="",NOT(ISNUMBER(K16))),"INCOMPLETE",IF(I16&gt;0,"OBLIGATION REMAINS","RECONCILED - VERIFY"))))))</x:f>
      </x:c>
    </x:row>
    <x:row r="17" ht="42" customHeight="1">
      <x:c r="A17" s="81"/>
      <x:c r="B17" s="81"/>
      <x:c r="C17" s="178" t="str">
        <x:f>IF(A17="","",SUMIF('B10 Budget'!$A$10:$A$109,A17,'B10 Budget'!$G$10:$G$109))</x:f>
      </x:c>
      <x:c r="D17" s="178" t="str">
        <x:f>IF(A17="","",SUMIFS('C2B Change Log'!$G$10:$G$109,'C2B Change Log'!$S$10:$S$109,A17,'C2B Change Log'!$Q$10:$Q$109,"APPROVED"))</x:f>
      </x:c>
      <x:c r="E17" s="178" t="str">
        <x:f>IF(A17="","",C17+D17)</x:f>
      </x:c>
      <x:c r="F17" s="176"/>
      <x:c r="G17" s="178" t="str">
        <x:f>IF(OR(A17="",NOT(ISNUMBER(F17))),"",F17-C17)</x:f>
      </x:c>
      <x:c r="H17" s="178" t="str">
        <x:f>IF(OR(A17="",NOT(ISNUMBER(F17))),"",F17-E17)</x:f>
      </x:c>
      <x:c r="I17" s="176"/>
      <x:c r="J17" s="81"/>
      <x:c r="K17" s="144"/>
      <x:c r="L17" s="155" t="str">
        <x:f>IF(A17="","",IF(COUNTIF($A$10:$A$109,A17)&gt;1,"DUPLICATE ID",IF(COUNTIF('B10 Budget'!$A$10:$A$109,A17)&lt;&gt;1,"UNKNOWN COST ID",IF(COUNTIFS('B10 Budget'!$A$10:$A$109,A17,'B10 Budget'!$M$10:$M$109,"OK")&lt;&gt;1,"BASELINE NOT READY",IF(OR(NOT(ISNUMBER(F17)),NOT(ISNUMBER(I17)),J17="",NOT(ISNUMBER(K17))),"INCOMPLETE",IF(I17&gt;0,"OBLIGATION REMAINS","RECONCILED - VERIFY"))))))</x:f>
      </x:c>
    </x:row>
    <x:row r="18" ht="42" customHeight="1">
      <x:c r="A18" s="81"/>
      <x:c r="B18" s="81"/>
      <x:c r="C18" s="178" t="str">
        <x:f>IF(A18="","",SUMIF('B10 Budget'!$A$10:$A$109,A18,'B10 Budget'!$G$10:$G$109))</x:f>
      </x:c>
      <x:c r="D18" s="178" t="str">
        <x:f>IF(A18="","",SUMIFS('C2B Change Log'!$G$10:$G$109,'C2B Change Log'!$S$10:$S$109,A18,'C2B Change Log'!$Q$10:$Q$109,"APPROVED"))</x:f>
      </x:c>
      <x:c r="E18" s="178" t="str">
        <x:f>IF(A18="","",C18+D18)</x:f>
      </x:c>
      <x:c r="F18" s="176"/>
      <x:c r="G18" s="178" t="str">
        <x:f>IF(OR(A18="",NOT(ISNUMBER(F18))),"",F18-C18)</x:f>
      </x:c>
      <x:c r="H18" s="178" t="str">
        <x:f>IF(OR(A18="",NOT(ISNUMBER(F18))),"",F18-E18)</x:f>
      </x:c>
      <x:c r="I18" s="176"/>
      <x:c r="J18" s="81"/>
      <x:c r="K18" s="144"/>
      <x:c r="L18" s="155" t="str">
        <x:f>IF(A18="","",IF(COUNTIF($A$10:$A$109,A18)&gt;1,"DUPLICATE ID",IF(COUNTIF('B10 Budget'!$A$10:$A$109,A18)&lt;&gt;1,"UNKNOWN COST ID",IF(COUNTIFS('B10 Budget'!$A$10:$A$109,A18,'B10 Budget'!$M$10:$M$109,"OK")&lt;&gt;1,"BASELINE NOT READY",IF(OR(NOT(ISNUMBER(F18)),NOT(ISNUMBER(I18)),J18="",NOT(ISNUMBER(K18))),"INCOMPLETE",IF(I18&gt;0,"OBLIGATION REMAINS","RECONCILED - VERIFY"))))))</x:f>
      </x:c>
    </x:row>
    <x:row r="19" ht="42" customHeight="1">
      <x:c r="A19" s="81"/>
      <x:c r="B19" s="81"/>
      <x:c r="C19" s="178" t="str">
        <x:f>IF(A19="","",SUMIF('B10 Budget'!$A$10:$A$109,A19,'B10 Budget'!$G$10:$G$109))</x:f>
      </x:c>
      <x:c r="D19" s="178" t="str">
        <x:f>IF(A19="","",SUMIFS('C2B Change Log'!$G$10:$G$109,'C2B Change Log'!$S$10:$S$109,A19,'C2B Change Log'!$Q$10:$Q$109,"APPROVED"))</x:f>
      </x:c>
      <x:c r="E19" s="178" t="str">
        <x:f>IF(A19="","",C19+D19)</x:f>
      </x:c>
      <x:c r="F19" s="176"/>
      <x:c r="G19" s="178" t="str">
        <x:f>IF(OR(A19="",NOT(ISNUMBER(F19))),"",F19-C19)</x:f>
      </x:c>
      <x:c r="H19" s="178" t="str">
        <x:f>IF(OR(A19="",NOT(ISNUMBER(F19))),"",F19-E19)</x:f>
      </x:c>
      <x:c r="I19" s="176"/>
      <x:c r="J19" s="81"/>
      <x:c r="K19" s="144"/>
      <x:c r="L19" s="155" t="str">
        <x:f>IF(A19="","",IF(COUNTIF($A$10:$A$109,A19)&gt;1,"DUPLICATE ID",IF(COUNTIF('B10 Budget'!$A$10:$A$109,A19)&lt;&gt;1,"UNKNOWN COST ID",IF(COUNTIFS('B10 Budget'!$A$10:$A$109,A19,'B10 Budget'!$M$10:$M$109,"OK")&lt;&gt;1,"BASELINE NOT READY",IF(OR(NOT(ISNUMBER(F19)),NOT(ISNUMBER(I19)),J19="",NOT(ISNUMBER(K19))),"INCOMPLETE",IF(I19&gt;0,"OBLIGATION REMAINS","RECONCILED - VERIFY"))))))</x:f>
      </x:c>
    </x:row>
    <x:row r="20" ht="42" customHeight="1">
      <x:c r="A20" s="81"/>
      <x:c r="B20" s="81"/>
      <x:c r="C20" s="178" t="str">
        <x:f>IF(A20="","",SUMIF('B10 Budget'!$A$10:$A$109,A20,'B10 Budget'!$G$10:$G$109))</x:f>
      </x:c>
      <x:c r="D20" s="178" t="str">
        <x:f>IF(A20="","",SUMIFS('C2B Change Log'!$G$10:$G$109,'C2B Change Log'!$S$10:$S$109,A20,'C2B Change Log'!$Q$10:$Q$109,"APPROVED"))</x:f>
      </x:c>
      <x:c r="E20" s="178" t="str">
        <x:f>IF(A20="","",C20+D20)</x:f>
      </x:c>
      <x:c r="F20" s="176"/>
      <x:c r="G20" s="178" t="str">
        <x:f>IF(OR(A20="",NOT(ISNUMBER(F20))),"",F20-C20)</x:f>
      </x:c>
      <x:c r="H20" s="178" t="str">
        <x:f>IF(OR(A20="",NOT(ISNUMBER(F20))),"",F20-E20)</x:f>
      </x:c>
      <x:c r="I20" s="176"/>
      <x:c r="J20" s="81"/>
      <x:c r="K20" s="144"/>
      <x:c r="L20" s="155" t="str">
        <x:f>IF(A20="","",IF(COUNTIF($A$10:$A$109,A20)&gt;1,"DUPLICATE ID",IF(COUNTIF('B10 Budget'!$A$10:$A$109,A20)&lt;&gt;1,"UNKNOWN COST ID",IF(COUNTIFS('B10 Budget'!$A$10:$A$109,A20,'B10 Budget'!$M$10:$M$109,"OK")&lt;&gt;1,"BASELINE NOT READY",IF(OR(NOT(ISNUMBER(F20)),NOT(ISNUMBER(I20)),J20="",NOT(ISNUMBER(K20))),"INCOMPLETE",IF(I20&gt;0,"OBLIGATION REMAINS","RECONCILED - VERIFY"))))))</x:f>
      </x:c>
    </x:row>
    <x:row r="21" ht="42" customHeight="1">
      <x:c r="A21" s="81"/>
      <x:c r="B21" s="81"/>
      <x:c r="C21" s="178" t="str">
        <x:f>IF(A21="","",SUMIF('B10 Budget'!$A$10:$A$109,A21,'B10 Budget'!$G$10:$G$109))</x:f>
      </x:c>
      <x:c r="D21" s="178" t="str">
        <x:f>IF(A21="","",SUMIFS('C2B Change Log'!$G$10:$G$109,'C2B Change Log'!$S$10:$S$109,A21,'C2B Change Log'!$Q$10:$Q$109,"APPROVED"))</x:f>
      </x:c>
      <x:c r="E21" s="178" t="str">
        <x:f>IF(A21="","",C21+D21)</x:f>
      </x:c>
      <x:c r="F21" s="176"/>
      <x:c r="G21" s="178" t="str">
        <x:f>IF(OR(A21="",NOT(ISNUMBER(F21))),"",F21-C21)</x:f>
      </x:c>
      <x:c r="H21" s="178" t="str">
        <x:f>IF(OR(A21="",NOT(ISNUMBER(F21))),"",F21-E21)</x:f>
      </x:c>
      <x:c r="I21" s="176"/>
      <x:c r="J21" s="81"/>
      <x:c r="K21" s="144"/>
      <x:c r="L21" s="155" t="str">
        <x:f>IF(A21="","",IF(COUNTIF($A$10:$A$109,A21)&gt;1,"DUPLICATE ID",IF(COUNTIF('B10 Budget'!$A$10:$A$109,A21)&lt;&gt;1,"UNKNOWN COST ID",IF(COUNTIFS('B10 Budget'!$A$10:$A$109,A21,'B10 Budget'!$M$10:$M$109,"OK")&lt;&gt;1,"BASELINE NOT READY",IF(OR(NOT(ISNUMBER(F21)),NOT(ISNUMBER(I21)),J21="",NOT(ISNUMBER(K21))),"INCOMPLETE",IF(I21&gt;0,"OBLIGATION REMAINS","RECONCILED - VERIFY"))))))</x:f>
      </x:c>
    </x:row>
    <x:row r="22" ht="42" customHeight="1">
      <x:c r="A22" s="81"/>
      <x:c r="B22" s="81"/>
      <x:c r="C22" s="178" t="str">
        <x:f>IF(A22="","",SUMIF('B10 Budget'!$A$10:$A$109,A22,'B10 Budget'!$G$10:$G$109))</x:f>
      </x:c>
      <x:c r="D22" s="178" t="str">
        <x:f>IF(A22="","",SUMIFS('C2B Change Log'!$G$10:$G$109,'C2B Change Log'!$S$10:$S$109,A22,'C2B Change Log'!$Q$10:$Q$109,"APPROVED"))</x:f>
      </x:c>
      <x:c r="E22" s="178" t="str">
        <x:f>IF(A22="","",C22+D22)</x:f>
      </x:c>
      <x:c r="F22" s="176"/>
      <x:c r="G22" s="178" t="str">
        <x:f>IF(OR(A22="",NOT(ISNUMBER(F22))),"",F22-C22)</x:f>
      </x:c>
      <x:c r="H22" s="178" t="str">
        <x:f>IF(OR(A22="",NOT(ISNUMBER(F22))),"",F22-E22)</x:f>
      </x:c>
      <x:c r="I22" s="176"/>
      <x:c r="J22" s="81"/>
      <x:c r="K22" s="144"/>
      <x:c r="L22" s="155" t="str">
        <x:f>IF(A22="","",IF(COUNTIF($A$10:$A$109,A22)&gt;1,"DUPLICATE ID",IF(COUNTIF('B10 Budget'!$A$10:$A$109,A22)&lt;&gt;1,"UNKNOWN COST ID",IF(COUNTIFS('B10 Budget'!$A$10:$A$109,A22,'B10 Budget'!$M$10:$M$109,"OK")&lt;&gt;1,"BASELINE NOT READY",IF(OR(NOT(ISNUMBER(F22)),NOT(ISNUMBER(I22)),J22="",NOT(ISNUMBER(K22))),"INCOMPLETE",IF(I22&gt;0,"OBLIGATION REMAINS","RECONCILED - VERIFY"))))))</x:f>
      </x:c>
    </x:row>
    <x:row r="23" ht="42" customHeight="1">
      <x:c r="A23" s="81"/>
      <x:c r="B23" s="81"/>
      <x:c r="C23" s="178" t="str">
        <x:f>IF(A23="","",SUMIF('B10 Budget'!$A$10:$A$109,A23,'B10 Budget'!$G$10:$G$109))</x:f>
      </x:c>
      <x:c r="D23" s="178" t="str">
        <x:f>IF(A23="","",SUMIFS('C2B Change Log'!$G$10:$G$109,'C2B Change Log'!$S$10:$S$109,A23,'C2B Change Log'!$Q$10:$Q$109,"APPROVED"))</x:f>
      </x:c>
      <x:c r="E23" s="178" t="str">
        <x:f>IF(A23="","",C23+D23)</x:f>
      </x:c>
      <x:c r="F23" s="176"/>
      <x:c r="G23" s="178" t="str">
        <x:f>IF(OR(A23="",NOT(ISNUMBER(F23))),"",F23-C23)</x:f>
      </x:c>
      <x:c r="H23" s="178" t="str">
        <x:f>IF(OR(A23="",NOT(ISNUMBER(F23))),"",F23-E23)</x:f>
      </x:c>
      <x:c r="I23" s="176"/>
      <x:c r="J23" s="81"/>
      <x:c r="K23" s="144"/>
      <x:c r="L23" s="155" t="str">
        <x:f>IF(A23="","",IF(COUNTIF($A$10:$A$109,A23)&gt;1,"DUPLICATE ID",IF(COUNTIF('B10 Budget'!$A$10:$A$109,A23)&lt;&gt;1,"UNKNOWN COST ID",IF(COUNTIFS('B10 Budget'!$A$10:$A$109,A23,'B10 Budget'!$M$10:$M$109,"OK")&lt;&gt;1,"BASELINE NOT READY",IF(OR(NOT(ISNUMBER(F23)),NOT(ISNUMBER(I23)),J23="",NOT(ISNUMBER(K23))),"INCOMPLETE",IF(I23&gt;0,"OBLIGATION REMAINS","RECONCILED - VERIFY"))))))</x:f>
      </x:c>
    </x:row>
    <x:row r="24" ht="42" customHeight="1">
      <x:c r="A24" s="81"/>
      <x:c r="B24" s="81"/>
      <x:c r="C24" s="178" t="str">
        <x:f>IF(A24="","",SUMIF('B10 Budget'!$A$10:$A$109,A24,'B10 Budget'!$G$10:$G$109))</x:f>
      </x:c>
      <x:c r="D24" s="178" t="str">
        <x:f>IF(A24="","",SUMIFS('C2B Change Log'!$G$10:$G$109,'C2B Change Log'!$S$10:$S$109,A24,'C2B Change Log'!$Q$10:$Q$109,"APPROVED"))</x:f>
      </x:c>
      <x:c r="E24" s="178" t="str">
        <x:f>IF(A24="","",C24+D24)</x:f>
      </x:c>
      <x:c r="F24" s="176"/>
      <x:c r="G24" s="178" t="str">
        <x:f>IF(OR(A24="",NOT(ISNUMBER(F24))),"",F24-C24)</x:f>
      </x:c>
      <x:c r="H24" s="178" t="str">
        <x:f>IF(OR(A24="",NOT(ISNUMBER(F24))),"",F24-E24)</x:f>
      </x:c>
      <x:c r="I24" s="176"/>
      <x:c r="J24" s="81"/>
      <x:c r="K24" s="144"/>
      <x:c r="L24" s="155" t="str">
        <x:f>IF(A24="","",IF(COUNTIF($A$10:$A$109,A24)&gt;1,"DUPLICATE ID",IF(COUNTIF('B10 Budget'!$A$10:$A$109,A24)&lt;&gt;1,"UNKNOWN COST ID",IF(COUNTIFS('B10 Budget'!$A$10:$A$109,A24,'B10 Budget'!$M$10:$M$109,"OK")&lt;&gt;1,"BASELINE NOT READY",IF(OR(NOT(ISNUMBER(F24)),NOT(ISNUMBER(I24)),J24="",NOT(ISNUMBER(K24))),"INCOMPLETE",IF(I24&gt;0,"OBLIGATION REMAINS","RECONCILED - VERIFY"))))))</x:f>
      </x:c>
    </x:row>
    <x:row r="25" ht="42" customHeight="1">
      <x:c r="A25" s="81"/>
      <x:c r="B25" s="81"/>
      <x:c r="C25" s="178" t="str">
        <x:f>IF(A25="","",SUMIF('B10 Budget'!$A$10:$A$109,A25,'B10 Budget'!$G$10:$G$109))</x:f>
      </x:c>
      <x:c r="D25" s="178" t="str">
        <x:f>IF(A25="","",SUMIFS('C2B Change Log'!$G$10:$G$109,'C2B Change Log'!$S$10:$S$109,A25,'C2B Change Log'!$Q$10:$Q$109,"APPROVED"))</x:f>
      </x:c>
      <x:c r="E25" s="178" t="str">
        <x:f>IF(A25="","",C25+D25)</x:f>
      </x:c>
      <x:c r="F25" s="176"/>
      <x:c r="G25" s="178" t="str">
        <x:f>IF(OR(A25="",NOT(ISNUMBER(F25))),"",F25-C25)</x:f>
      </x:c>
      <x:c r="H25" s="178" t="str">
        <x:f>IF(OR(A25="",NOT(ISNUMBER(F25))),"",F25-E25)</x:f>
      </x:c>
      <x:c r="I25" s="176"/>
      <x:c r="J25" s="81"/>
      <x:c r="K25" s="144"/>
      <x:c r="L25" s="155" t="str">
        <x:f>IF(A25="","",IF(COUNTIF($A$10:$A$109,A25)&gt;1,"DUPLICATE ID",IF(COUNTIF('B10 Budget'!$A$10:$A$109,A25)&lt;&gt;1,"UNKNOWN COST ID",IF(COUNTIFS('B10 Budget'!$A$10:$A$109,A25,'B10 Budget'!$M$10:$M$109,"OK")&lt;&gt;1,"BASELINE NOT READY",IF(OR(NOT(ISNUMBER(F25)),NOT(ISNUMBER(I25)),J25="",NOT(ISNUMBER(K25))),"INCOMPLETE",IF(I25&gt;0,"OBLIGATION REMAINS","RECONCILED - VERIFY"))))))</x:f>
      </x:c>
    </x:row>
    <x:row r="26" ht="42" customHeight="1">
      <x:c r="A26" s="81"/>
      <x:c r="B26" s="81"/>
      <x:c r="C26" s="178" t="str">
        <x:f>IF(A26="","",SUMIF('B10 Budget'!$A$10:$A$109,A26,'B10 Budget'!$G$10:$G$109))</x:f>
      </x:c>
      <x:c r="D26" s="178" t="str">
        <x:f>IF(A26="","",SUMIFS('C2B Change Log'!$G$10:$G$109,'C2B Change Log'!$S$10:$S$109,A26,'C2B Change Log'!$Q$10:$Q$109,"APPROVED"))</x:f>
      </x:c>
      <x:c r="E26" s="178" t="str">
        <x:f>IF(A26="","",C26+D26)</x:f>
      </x:c>
      <x:c r="F26" s="176"/>
      <x:c r="G26" s="178" t="str">
        <x:f>IF(OR(A26="",NOT(ISNUMBER(F26))),"",F26-C26)</x:f>
      </x:c>
      <x:c r="H26" s="178" t="str">
        <x:f>IF(OR(A26="",NOT(ISNUMBER(F26))),"",F26-E26)</x:f>
      </x:c>
      <x:c r="I26" s="176"/>
      <x:c r="J26" s="81"/>
      <x:c r="K26" s="144"/>
      <x:c r="L26" s="155" t="str">
        <x:f>IF(A26="","",IF(COUNTIF($A$10:$A$109,A26)&gt;1,"DUPLICATE ID",IF(COUNTIF('B10 Budget'!$A$10:$A$109,A26)&lt;&gt;1,"UNKNOWN COST ID",IF(COUNTIFS('B10 Budget'!$A$10:$A$109,A26,'B10 Budget'!$M$10:$M$109,"OK")&lt;&gt;1,"BASELINE NOT READY",IF(OR(NOT(ISNUMBER(F26)),NOT(ISNUMBER(I26)),J26="",NOT(ISNUMBER(K26))),"INCOMPLETE",IF(I26&gt;0,"OBLIGATION REMAINS","RECONCILED - VERIFY"))))))</x:f>
      </x:c>
    </x:row>
    <x:row r="27" ht="42" customHeight="1">
      <x:c r="A27" s="81"/>
      <x:c r="B27" s="81"/>
      <x:c r="C27" s="178" t="str">
        <x:f>IF(A27="","",SUMIF('B10 Budget'!$A$10:$A$109,A27,'B10 Budget'!$G$10:$G$109))</x:f>
      </x:c>
      <x:c r="D27" s="178" t="str">
        <x:f>IF(A27="","",SUMIFS('C2B Change Log'!$G$10:$G$109,'C2B Change Log'!$S$10:$S$109,A27,'C2B Change Log'!$Q$10:$Q$109,"APPROVED"))</x:f>
      </x:c>
      <x:c r="E27" s="178" t="str">
        <x:f>IF(A27="","",C27+D27)</x:f>
      </x:c>
      <x:c r="F27" s="176"/>
      <x:c r="G27" s="178" t="str">
        <x:f>IF(OR(A27="",NOT(ISNUMBER(F27))),"",F27-C27)</x:f>
      </x:c>
      <x:c r="H27" s="178" t="str">
        <x:f>IF(OR(A27="",NOT(ISNUMBER(F27))),"",F27-E27)</x:f>
      </x:c>
      <x:c r="I27" s="176"/>
      <x:c r="J27" s="81"/>
      <x:c r="K27" s="144"/>
      <x:c r="L27" s="155" t="str">
        <x:f>IF(A27="","",IF(COUNTIF($A$10:$A$109,A27)&gt;1,"DUPLICATE ID",IF(COUNTIF('B10 Budget'!$A$10:$A$109,A27)&lt;&gt;1,"UNKNOWN COST ID",IF(COUNTIFS('B10 Budget'!$A$10:$A$109,A27,'B10 Budget'!$M$10:$M$109,"OK")&lt;&gt;1,"BASELINE NOT READY",IF(OR(NOT(ISNUMBER(F27)),NOT(ISNUMBER(I27)),J27="",NOT(ISNUMBER(K27))),"INCOMPLETE",IF(I27&gt;0,"OBLIGATION REMAINS","RECONCILED - VERIFY"))))))</x:f>
      </x:c>
    </x:row>
    <x:row r="28" ht="42" customHeight="1">
      <x:c r="A28" s="81"/>
      <x:c r="B28" s="81"/>
      <x:c r="C28" s="178" t="str">
        <x:f>IF(A28="","",SUMIF('B10 Budget'!$A$10:$A$109,A28,'B10 Budget'!$G$10:$G$109))</x:f>
      </x:c>
      <x:c r="D28" s="178" t="str">
        <x:f>IF(A28="","",SUMIFS('C2B Change Log'!$G$10:$G$109,'C2B Change Log'!$S$10:$S$109,A28,'C2B Change Log'!$Q$10:$Q$109,"APPROVED"))</x:f>
      </x:c>
      <x:c r="E28" s="178" t="str">
        <x:f>IF(A28="","",C28+D28)</x:f>
      </x:c>
      <x:c r="F28" s="176"/>
      <x:c r="G28" s="178" t="str">
        <x:f>IF(OR(A28="",NOT(ISNUMBER(F28))),"",F28-C28)</x:f>
      </x:c>
      <x:c r="H28" s="178" t="str">
        <x:f>IF(OR(A28="",NOT(ISNUMBER(F28))),"",F28-E28)</x:f>
      </x:c>
      <x:c r="I28" s="176"/>
      <x:c r="J28" s="81"/>
      <x:c r="K28" s="144"/>
      <x:c r="L28" s="155" t="str">
        <x:f>IF(A28="","",IF(COUNTIF($A$10:$A$109,A28)&gt;1,"DUPLICATE ID",IF(COUNTIF('B10 Budget'!$A$10:$A$109,A28)&lt;&gt;1,"UNKNOWN COST ID",IF(COUNTIFS('B10 Budget'!$A$10:$A$109,A28,'B10 Budget'!$M$10:$M$109,"OK")&lt;&gt;1,"BASELINE NOT READY",IF(OR(NOT(ISNUMBER(F28)),NOT(ISNUMBER(I28)),J28="",NOT(ISNUMBER(K28))),"INCOMPLETE",IF(I28&gt;0,"OBLIGATION REMAINS","RECONCILED - VERIFY"))))))</x:f>
      </x:c>
    </x:row>
    <x:row r="29" ht="42" customHeight="1">
      <x:c r="A29" s="81"/>
      <x:c r="B29" s="81"/>
      <x:c r="C29" s="178" t="str">
        <x:f>IF(A29="","",SUMIF('B10 Budget'!$A$10:$A$109,A29,'B10 Budget'!$G$10:$G$109))</x:f>
      </x:c>
      <x:c r="D29" s="178" t="str">
        <x:f>IF(A29="","",SUMIFS('C2B Change Log'!$G$10:$G$109,'C2B Change Log'!$S$10:$S$109,A29,'C2B Change Log'!$Q$10:$Q$109,"APPROVED"))</x:f>
      </x:c>
      <x:c r="E29" s="178" t="str">
        <x:f>IF(A29="","",C29+D29)</x:f>
      </x:c>
      <x:c r="F29" s="176"/>
      <x:c r="G29" s="178" t="str">
        <x:f>IF(OR(A29="",NOT(ISNUMBER(F29))),"",F29-C29)</x:f>
      </x:c>
      <x:c r="H29" s="178" t="str">
        <x:f>IF(OR(A29="",NOT(ISNUMBER(F29))),"",F29-E29)</x:f>
      </x:c>
      <x:c r="I29" s="176"/>
      <x:c r="J29" s="81"/>
      <x:c r="K29" s="144"/>
      <x:c r="L29" s="155" t="str">
        <x:f>IF(A29="","",IF(COUNTIF($A$10:$A$109,A29)&gt;1,"DUPLICATE ID",IF(COUNTIF('B10 Budget'!$A$10:$A$109,A29)&lt;&gt;1,"UNKNOWN COST ID",IF(COUNTIFS('B10 Budget'!$A$10:$A$109,A29,'B10 Budget'!$M$10:$M$109,"OK")&lt;&gt;1,"BASELINE NOT READY",IF(OR(NOT(ISNUMBER(F29)),NOT(ISNUMBER(I29)),J29="",NOT(ISNUMBER(K29))),"INCOMPLETE",IF(I29&gt;0,"OBLIGATION REMAINS","RECONCILED - VERIFY"))))))</x:f>
      </x:c>
    </x:row>
    <x:row r="30" ht="42" customHeight="1">
      <x:c r="A30" s="81"/>
      <x:c r="B30" s="81"/>
      <x:c r="C30" s="178" t="str">
        <x:f>IF(A30="","",SUMIF('B10 Budget'!$A$10:$A$109,A30,'B10 Budget'!$G$10:$G$109))</x:f>
      </x:c>
      <x:c r="D30" s="178" t="str">
        <x:f>IF(A30="","",SUMIFS('C2B Change Log'!$G$10:$G$109,'C2B Change Log'!$S$10:$S$109,A30,'C2B Change Log'!$Q$10:$Q$109,"APPROVED"))</x:f>
      </x:c>
      <x:c r="E30" s="178" t="str">
        <x:f>IF(A30="","",C30+D30)</x:f>
      </x:c>
      <x:c r="F30" s="176"/>
      <x:c r="G30" s="178" t="str">
        <x:f>IF(OR(A30="",NOT(ISNUMBER(F30))),"",F30-C30)</x:f>
      </x:c>
      <x:c r="H30" s="178" t="str">
        <x:f>IF(OR(A30="",NOT(ISNUMBER(F30))),"",F30-E30)</x:f>
      </x:c>
      <x:c r="I30" s="176"/>
      <x:c r="J30" s="81"/>
      <x:c r="K30" s="144"/>
      <x:c r="L30" s="155" t="str">
        <x:f>IF(A30="","",IF(COUNTIF($A$10:$A$109,A30)&gt;1,"DUPLICATE ID",IF(COUNTIF('B10 Budget'!$A$10:$A$109,A30)&lt;&gt;1,"UNKNOWN COST ID",IF(COUNTIFS('B10 Budget'!$A$10:$A$109,A30,'B10 Budget'!$M$10:$M$109,"OK")&lt;&gt;1,"BASELINE NOT READY",IF(OR(NOT(ISNUMBER(F30)),NOT(ISNUMBER(I30)),J30="",NOT(ISNUMBER(K30))),"INCOMPLETE",IF(I30&gt;0,"OBLIGATION REMAINS","RECONCILED - VERIFY"))))))</x:f>
      </x:c>
    </x:row>
    <x:row r="31" ht="42" customHeight="1">
      <x:c r="A31" s="81"/>
      <x:c r="B31" s="81"/>
      <x:c r="C31" s="178" t="str">
        <x:f>IF(A31="","",SUMIF('B10 Budget'!$A$10:$A$109,A31,'B10 Budget'!$G$10:$G$109))</x:f>
      </x:c>
      <x:c r="D31" s="178" t="str">
        <x:f>IF(A31="","",SUMIFS('C2B Change Log'!$G$10:$G$109,'C2B Change Log'!$S$10:$S$109,A31,'C2B Change Log'!$Q$10:$Q$109,"APPROVED"))</x:f>
      </x:c>
      <x:c r="E31" s="178" t="str">
        <x:f>IF(A31="","",C31+D31)</x:f>
      </x:c>
      <x:c r="F31" s="176"/>
      <x:c r="G31" s="178" t="str">
        <x:f>IF(OR(A31="",NOT(ISNUMBER(F31))),"",F31-C31)</x:f>
      </x:c>
      <x:c r="H31" s="178" t="str">
        <x:f>IF(OR(A31="",NOT(ISNUMBER(F31))),"",F31-E31)</x:f>
      </x:c>
      <x:c r="I31" s="176"/>
      <x:c r="J31" s="81"/>
      <x:c r="K31" s="144"/>
      <x:c r="L31" s="155" t="str">
        <x:f>IF(A31="","",IF(COUNTIF($A$10:$A$109,A31)&gt;1,"DUPLICATE ID",IF(COUNTIF('B10 Budget'!$A$10:$A$109,A31)&lt;&gt;1,"UNKNOWN COST ID",IF(COUNTIFS('B10 Budget'!$A$10:$A$109,A31,'B10 Budget'!$M$10:$M$109,"OK")&lt;&gt;1,"BASELINE NOT READY",IF(OR(NOT(ISNUMBER(F31)),NOT(ISNUMBER(I31)),J31="",NOT(ISNUMBER(K31))),"INCOMPLETE",IF(I31&gt;0,"OBLIGATION REMAINS","RECONCILED - VERIFY"))))))</x:f>
      </x:c>
    </x:row>
    <x:row r="32" ht="42" customHeight="1">
      <x:c r="A32" s="81"/>
      <x:c r="B32" s="81"/>
      <x:c r="C32" s="178" t="str">
        <x:f>IF(A32="","",SUMIF('B10 Budget'!$A$10:$A$109,A32,'B10 Budget'!$G$10:$G$109))</x:f>
      </x:c>
      <x:c r="D32" s="178" t="str">
        <x:f>IF(A32="","",SUMIFS('C2B Change Log'!$G$10:$G$109,'C2B Change Log'!$S$10:$S$109,A32,'C2B Change Log'!$Q$10:$Q$109,"APPROVED"))</x:f>
      </x:c>
      <x:c r="E32" s="178" t="str">
        <x:f>IF(A32="","",C32+D32)</x:f>
      </x:c>
      <x:c r="F32" s="176"/>
      <x:c r="G32" s="178" t="str">
        <x:f>IF(OR(A32="",NOT(ISNUMBER(F32))),"",F32-C32)</x:f>
      </x:c>
      <x:c r="H32" s="178" t="str">
        <x:f>IF(OR(A32="",NOT(ISNUMBER(F32))),"",F32-E32)</x:f>
      </x:c>
      <x:c r="I32" s="176"/>
      <x:c r="J32" s="81"/>
      <x:c r="K32" s="144"/>
      <x:c r="L32" s="155" t="str">
        <x:f>IF(A32="","",IF(COUNTIF($A$10:$A$109,A32)&gt;1,"DUPLICATE ID",IF(COUNTIF('B10 Budget'!$A$10:$A$109,A32)&lt;&gt;1,"UNKNOWN COST ID",IF(COUNTIFS('B10 Budget'!$A$10:$A$109,A32,'B10 Budget'!$M$10:$M$109,"OK")&lt;&gt;1,"BASELINE NOT READY",IF(OR(NOT(ISNUMBER(F32)),NOT(ISNUMBER(I32)),J32="",NOT(ISNUMBER(K32))),"INCOMPLETE",IF(I32&gt;0,"OBLIGATION REMAINS","RECONCILED - VERIFY"))))))</x:f>
      </x:c>
    </x:row>
    <x:row r="33" ht="42" customHeight="1">
      <x:c r="A33" s="81"/>
      <x:c r="B33" s="81"/>
      <x:c r="C33" s="178" t="str">
        <x:f>IF(A33="","",SUMIF('B10 Budget'!$A$10:$A$109,A33,'B10 Budget'!$G$10:$G$109))</x:f>
      </x:c>
      <x:c r="D33" s="178" t="str">
        <x:f>IF(A33="","",SUMIFS('C2B Change Log'!$G$10:$G$109,'C2B Change Log'!$S$10:$S$109,A33,'C2B Change Log'!$Q$10:$Q$109,"APPROVED"))</x:f>
      </x:c>
      <x:c r="E33" s="178" t="str">
        <x:f>IF(A33="","",C33+D33)</x:f>
      </x:c>
      <x:c r="F33" s="176"/>
      <x:c r="G33" s="178" t="str">
        <x:f>IF(OR(A33="",NOT(ISNUMBER(F33))),"",F33-C33)</x:f>
      </x:c>
      <x:c r="H33" s="178" t="str">
        <x:f>IF(OR(A33="",NOT(ISNUMBER(F33))),"",F33-E33)</x:f>
      </x:c>
      <x:c r="I33" s="176"/>
      <x:c r="J33" s="81"/>
      <x:c r="K33" s="144"/>
      <x:c r="L33" s="155" t="str">
        <x:f>IF(A33="","",IF(COUNTIF($A$10:$A$109,A33)&gt;1,"DUPLICATE ID",IF(COUNTIF('B10 Budget'!$A$10:$A$109,A33)&lt;&gt;1,"UNKNOWN COST ID",IF(COUNTIFS('B10 Budget'!$A$10:$A$109,A33,'B10 Budget'!$M$10:$M$109,"OK")&lt;&gt;1,"BASELINE NOT READY",IF(OR(NOT(ISNUMBER(F33)),NOT(ISNUMBER(I33)),J33="",NOT(ISNUMBER(K33))),"INCOMPLETE",IF(I33&gt;0,"OBLIGATION REMAINS","RECONCILED - VERIFY"))))))</x:f>
      </x:c>
    </x:row>
    <x:row r="34" ht="42" customHeight="1">
      <x:c r="A34" s="81"/>
      <x:c r="B34" s="81"/>
      <x:c r="C34" s="178" t="str">
        <x:f>IF(A34="","",SUMIF('B10 Budget'!$A$10:$A$109,A34,'B10 Budget'!$G$10:$G$109))</x:f>
      </x:c>
      <x:c r="D34" s="178" t="str">
        <x:f>IF(A34="","",SUMIFS('C2B Change Log'!$G$10:$G$109,'C2B Change Log'!$S$10:$S$109,A34,'C2B Change Log'!$Q$10:$Q$109,"APPROVED"))</x:f>
      </x:c>
      <x:c r="E34" s="178" t="str">
        <x:f>IF(A34="","",C34+D34)</x:f>
      </x:c>
      <x:c r="F34" s="176"/>
      <x:c r="G34" s="178" t="str">
        <x:f>IF(OR(A34="",NOT(ISNUMBER(F34))),"",F34-C34)</x:f>
      </x:c>
      <x:c r="H34" s="178" t="str">
        <x:f>IF(OR(A34="",NOT(ISNUMBER(F34))),"",F34-E34)</x:f>
      </x:c>
      <x:c r="I34" s="176"/>
      <x:c r="J34" s="81"/>
      <x:c r="K34" s="144"/>
      <x:c r="L34" s="155" t="str">
        <x:f>IF(A34="","",IF(COUNTIF($A$10:$A$109,A34)&gt;1,"DUPLICATE ID",IF(COUNTIF('B10 Budget'!$A$10:$A$109,A34)&lt;&gt;1,"UNKNOWN COST ID",IF(COUNTIFS('B10 Budget'!$A$10:$A$109,A34,'B10 Budget'!$M$10:$M$109,"OK")&lt;&gt;1,"BASELINE NOT READY",IF(OR(NOT(ISNUMBER(F34)),NOT(ISNUMBER(I34)),J34="",NOT(ISNUMBER(K34))),"INCOMPLETE",IF(I34&gt;0,"OBLIGATION REMAINS","RECONCILED - VERIFY"))))))</x:f>
      </x:c>
    </x:row>
    <x:row r="35" ht="42" customHeight="1">
      <x:c r="A35" s="81"/>
      <x:c r="B35" s="81"/>
      <x:c r="C35" s="178" t="str">
        <x:f>IF(A35="","",SUMIF('B10 Budget'!$A$10:$A$109,A35,'B10 Budget'!$G$10:$G$109))</x:f>
      </x:c>
      <x:c r="D35" s="178" t="str">
        <x:f>IF(A35="","",SUMIFS('C2B Change Log'!$G$10:$G$109,'C2B Change Log'!$S$10:$S$109,A35,'C2B Change Log'!$Q$10:$Q$109,"APPROVED"))</x:f>
      </x:c>
      <x:c r="E35" s="178" t="str">
        <x:f>IF(A35="","",C35+D35)</x:f>
      </x:c>
      <x:c r="F35" s="176"/>
      <x:c r="G35" s="178" t="str">
        <x:f>IF(OR(A35="",NOT(ISNUMBER(F35))),"",F35-C35)</x:f>
      </x:c>
      <x:c r="H35" s="178" t="str">
        <x:f>IF(OR(A35="",NOT(ISNUMBER(F35))),"",F35-E35)</x:f>
      </x:c>
      <x:c r="I35" s="176"/>
      <x:c r="J35" s="81"/>
      <x:c r="K35" s="144"/>
      <x:c r="L35" s="155" t="str">
        <x:f>IF(A35="","",IF(COUNTIF($A$10:$A$109,A35)&gt;1,"DUPLICATE ID",IF(COUNTIF('B10 Budget'!$A$10:$A$109,A35)&lt;&gt;1,"UNKNOWN COST ID",IF(COUNTIFS('B10 Budget'!$A$10:$A$109,A35,'B10 Budget'!$M$10:$M$109,"OK")&lt;&gt;1,"BASELINE NOT READY",IF(OR(NOT(ISNUMBER(F35)),NOT(ISNUMBER(I35)),J35="",NOT(ISNUMBER(K35))),"INCOMPLETE",IF(I35&gt;0,"OBLIGATION REMAINS","RECONCILED - VERIFY"))))))</x:f>
      </x:c>
    </x:row>
    <x:row r="36" ht="42" customHeight="1">
      <x:c r="A36" s="81"/>
      <x:c r="B36" s="81"/>
      <x:c r="C36" s="178" t="str">
        <x:f>IF(A36="","",SUMIF('B10 Budget'!$A$10:$A$109,A36,'B10 Budget'!$G$10:$G$109))</x:f>
      </x:c>
      <x:c r="D36" s="178" t="str">
        <x:f>IF(A36="","",SUMIFS('C2B Change Log'!$G$10:$G$109,'C2B Change Log'!$S$10:$S$109,A36,'C2B Change Log'!$Q$10:$Q$109,"APPROVED"))</x:f>
      </x:c>
      <x:c r="E36" s="178" t="str">
        <x:f>IF(A36="","",C36+D36)</x:f>
      </x:c>
      <x:c r="F36" s="176"/>
      <x:c r="G36" s="178" t="str">
        <x:f>IF(OR(A36="",NOT(ISNUMBER(F36))),"",F36-C36)</x:f>
      </x:c>
      <x:c r="H36" s="178" t="str">
        <x:f>IF(OR(A36="",NOT(ISNUMBER(F36))),"",F36-E36)</x:f>
      </x:c>
      <x:c r="I36" s="176"/>
      <x:c r="J36" s="81"/>
      <x:c r="K36" s="144"/>
      <x:c r="L36" s="155" t="str">
        <x:f>IF(A36="","",IF(COUNTIF($A$10:$A$109,A36)&gt;1,"DUPLICATE ID",IF(COUNTIF('B10 Budget'!$A$10:$A$109,A36)&lt;&gt;1,"UNKNOWN COST ID",IF(COUNTIFS('B10 Budget'!$A$10:$A$109,A36,'B10 Budget'!$M$10:$M$109,"OK")&lt;&gt;1,"BASELINE NOT READY",IF(OR(NOT(ISNUMBER(F36)),NOT(ISNUMBER(I36)),J36="",NOT(ISNUMBER(K36))),"INCOMPLETE",IF(I36&gt;0,"OBLIGATION REMAINS","RECONCILED - VERIFY"))))))</x:f>
      </x:c>
    </x:row>
    <x:row r="37" ht="42" customHeight="1">
      <x:c r="A37" s="81"/>
      <x:c r="B37" s="81"/>
      <x:c r="C37" s="178" t="str">
        <x:f>IF(A37="","",SUMIF('B10 Budget'!$A$10:$A$109,A37,'B10 Budget'!$G$10:$G$109))</x:f>
      </x:c>
      <x:c r="D37" s="178" t="str">
        <x:f>IF(A37="","",SUMIFS('C2B Change Log'!$G$10:$G$109,'C2B Change Log'!$S$10:$S$109,A37,'C2B Change Log'!$Q$10:$Q$109,"APPROVED"))</x:f>
      </x:c>
      <x:c r="E37" s="178" t="str">
        <x:f>IF(A37="","",C37+D37)</x:f>
      </x:c>
      <x:c r="F37" s="176"/>
      <x:c r="G37" s="178" t="str">
        <x:f>IF(OR(A37="",NOT(ISNUMBER(F37))),"",F37-C37)</x:f>
      </x:c>
      <x:c r="H37" s="178" t="str">
        <x:f>IF(OR(A37="",NOT(ISNUMBER(F37))),"",F37-E37)</x:f>
      </x:c>
      <x:c r="I37" s="176"/>
      <x:c r="J37" s="81"/>
      <x:c r="K37" s="144"/>
      <x:c r="L37" s="155" t="str">
        <x:f>IF(A37="","",IF(COUNTIF($A$10:$A$109,A37)&gt;1,"DUPLICATE ID",IF(COUNTIF('B10 Budget'!$A$10:$A$109,A37)&lt;&gt;1,"UNKNOWN COST ID",IF(COUNTIFS('B10 Budget'!$A$10:$A$109,A37,'B10 Budget'!$M$10:$M$109,"OK")&lt;&gt;1,"BASELINE NOT READY",IF(OR(NOT(ISNUMBER(F37)),NOT(ISNUMBER(I37)),J37="",NOT(ISNUMBER(K37))),"INCOMPLETE",IF(I37&gt;0,"OBLIGATION REMAINS","RECONCILED - VERIFY"))))))</x:f>
      </x:c>
    </x:row>
    <x:row r="38" ht="42" customHeight="1">
      <x:c r="A38" s="81"/>
      <x:c r="B38" s="81"/>
      <x:c r="C38" s="178" t="str">
        <x:f>IF(A38="","",SUMIF('B10 Budget'!$A$10:$A$109,A38,'B10 Budget'!$G$10:$G$109))</x:f>
      </x:c>
      <x:c r="D38" s="178" t="str">
        <x:f>IF(A38="","",SUMIFS('C2B Change Log'!$G$10:$G$109,'C2B Change Log'!$S$10:$S$109,A38,'C2B Change Log'!$Q$10:$Q$109,"APPROVED"))</x:f>
      </x:c>
      <x:c r="E38" s="178" t="str">
        <x:f>IF(A38="","",C38+D38)</x:f>
      </x:c>
      <x:c r="F38" s="176"/>
      <x:c r="G38" s="178" t="str">
        <x:f>IF(OR(A38="",NOT(ISNUMBER(F38))),"",F38-C38)</x:f>
      </x:c>
      <x:c r="H38" s="178" t="str">
        <x:f>IF(OR(A38="",NOT(ISNUMBER(F38))),"",F38-E38)</x:f>
      </x:c>
      <x:c r="I38" s="176"/>
      <x:c r="J38" s="81"/>
      <x:c r="K38" s="144"/>
      <x:c r="L38" s="155" t="str">
        <x:f>IF(A38="","",IF(COUNTIF($A$10:$A$109,A38)&gt;1,"DUPLICATE ID",IF(COUNTIF('B10 Budget'!$A$10:$A$109,A38)&lt;&gt;1,"UNKNOWN COST ID",IF(COUNTIFS('B10 Budget'!$A$10:$A$109,A38,'B10 Budget'!$M$10:$M$109,"OK")&lt;&gt;1,"BASELINE NOT READY",IF(OR(NOT(ISNUMBER(F38)),NOT(ISNUMBER(I38)),J38="",NOT(ISNUMBER(K38))),"INCOMPLETE",IF(I38&gt;0,"OBLIGATION REMAINS","RECONCILED - VERIFY"))))))</x:f>
      </x:c>
    </x:row>
    <x:row r="39" ht="42" customHeight="1">
      <x:c r="A39" s="81"/>
      <x:c r="B39" s="81"/>
      <x:c r="C39" s="178" t="str">
        <x:f>IF(A39="","",SUMIF('B10 Budget'!$A$10:$A$109,A39,'B10 Budget'!$G$10:$G$109))</x:f>
      </x:c>
      <x:c r="D39" s="178" t="str">
        <x:f>IF(A39="","",SUMIFS('C2B Change Log'!$G$10:$G$109,'C2B Change Log'!$S$10:$S$109,A39,'C2B Change Log'!$Q$10:$Q$109,"APPROVED"))</x:f>
      </x:c>
      <x:c r="E39" s="178" t="str">
        <x:f>IF(A39="","",C39+D39)</x:f>
      </x:c>
      <x:c r="F39" s="176"/>
      <x:c r="G39" s="178" t="str">
        <x:f>IF(OR(A39="",NOT(ISNUMBER(F39))),"",F39-C39)</x:f>
      </x:c>
      <x:c r="H39" s="178" t="str">
        <x:f>IF(OR(A39="",NOT(ISNUMBER(F39))),"",F39-E39)</x:f>
      </x:c>
      <x:c r="I39" s="176"/>
      <x:c r="J39" s="81"/>
      <x:c r="K39" s="144"/>
      <x:c r="L39" s="155" t="str">
        <x:f>IF(A39="","",IF(COUNTIF($A$10:$A$109,A39)&gt;1,"DUPLICATE ID",IF(COUNTIF('B10 Budget'!$A$10:$A$109,A39)&lt;&gt;1,"UNKNOWN COST ID",IF(COUNTIFS('B10 Budget'!$A$10:$A$109,A39,'B10 Budget'!$M$10:$M$109,"OK")&lt;&gt;1,"BASELINE NOT READY",IF(OR(NOT(ISNUMBER(F39)),NOT(ISNUMBER(I39)),J39="",NOT(ISNUMBER(K39))),"INCOMPLETE",IF(I39&gt;0,"OBLIGATION REMAINS","RECONCILED - VERIFY"))))))</x:f>
      </x:c>
    </x:row>
    <x:row r="40" ht="42" customHeight="1">
      <x:c r="A40" s="81"/>
      <x:c r="B40" s="81"/>
      <x:c r="C40" s="178" t="str">
        <x:f>IF(A40="","",SUMIF('B10 Budget'!$A$10:$A$109,A40,'B10 Budget'!$G$10:$G$109))</x:f>
      </x:c>
      <x:c r="D40" s="178" t="str">
        <x:f>IF(A40="","",SUMIFS('C2B Change Log'!$G$10:$G$109,'C2B Change Log'!$S$10:$S$109,A40,'C2B Change Log'!$Q$10:$Q$109,"APPROVED"))</x:f>
      </x:c>
      <x:c r="E40" s="178" t="str">
        <x:f>IF(A40="","",C40+D40)</x:f>
      </x:c>
      <x:c r="F40" s="176"/>
      <x:c r="G40" s="178" t="str">
        <x:f>IF(OR(A40="",NOT(ISNUMBER(F40))),"",F40-C40)</x:f>
      </x:c>
      <x:c r="H40" s="178" t="str">
        <x:f>IF(OR(A40="",NOT(ISNUMBER(F40))),"",F40-E40)</x:f>
      </x:c>
      <x:c r="I40" s="176"/>
      <x:c r="J40" s="81"/>
      <x:c r="K40" s="144"/>
      <x:c r="L40" s="155" t="str">
        <x:f>IF(A40="","",IF(COUNTIF($A$10:$A$109,A40)&gt;1,"DUPLICATE ID",IF(COUNTIF('B10 Budget'!$A$10:$A$109,A40)&lt;&gt;1,"UNKNOWN COST ID",IF(COUNTIFS('B10 Budget'!$A$10:$A$109,A40,'B10 Budget'!$M$10:$M$109,"OK")&lt;&gt;1,"BASELINE NOT READY",IF(OR(NOT(ISNUMBER(F40)),NOT(ISNUMBER(I40)),J40="",NOT(ISNUMBER(K40))),"INCOMPLETE",IF(I40&gt;0,"OBLIGATION REMAINS","RECONCILED - VERIFY"))))))</x:f>
      </x:c>
    </x:row>
    <x:row r="41" ht="42" customHeight="1">
      <x:c r="A41" s="81"/>
      <x:c r="B41" s="81"/>
      <x:c r="C41" s="178" t="str">
        <x:f>IF(A41="","",SUMIF('B10 Budget'!$A$10:$A$109,A41,'B10 Budget'!$G$10:$G$109))</x:f>
      </x:c>
      <x:c r="D41" s="178" t="str">
        <x:f>IF(A41="","",SUMIFS('C2B Change Log'!$G$10:$G$109,'C2B Change Log'!$S$10:$S$109,A41,'C2B Change Log'!$Q$10:$Q$109,"APPROVED"))</x:f>
      </x:c>
      <x:c r="E41" s="178" t="str">
        <x:f>IF(A41="","",C41+D41)</x:f>
      </x:c>
      <x:c r="F41" s="176"/>
      <x:c r="G41" s="178" t="str">
        <x:f>IF(OR(A41="",NOT(ISNUMBER(F41))),"",F41-C41)</x:f>
      </x:c>
      <x:c r="H41" s="178" t="str">
        <x:f>IF(OR(A41="",NOT(ISNUMBER(F41))),"",F41-E41)</x:f>
      </x:c>
      <x:c r="I41" s="176"/>
      <x:c r="J41" s="81"/>
      <x:c r="K41" s="144"/>
      <x:c r="L41" s="155" t="str">
        <x:f>IF(A41="","",IF(COUNTIF($A$10:$A$109,A41)&gt;1,"DUPLICATE ID",IF(COUNTIF('B10 Budget'!$A$10:$A$109,A41)&lt;&gt;1,"UNKNOWN COST ID",IF(COUNTIFS('B10 Budget'!$A$10:$A$109,A41,'B10 Budget'!$M$10:$M$109,"OK")&lt;&gt;1,"BASELINE NOT READY",IF(OR(NOT(ISNUMBER(F41)),NOT(ISNUMBER(I41)),J41="",NOT(ISNUMBER(K41))),"INCOMPLETE",IF(I41&gt;0,"OBLIGATION REMAINS","RECONCILED - VERIFY"))))))</x:f>
      </x:c>
    </x:row>
    <x:row r="42" ht="42" customHeight="1">
      <x:c r="A42" s="81"/>
      <x:c r="B42" s="81"/>
      <x:c r="C42" s="178" t="str">
        <x:f>IF(A42="","",SUMIF('B10 Budget'!$A$10:$A$109,A42,'B10 Budget'!$G$10:$G$109))</x:f>
      </x:c>
      <x:c r="D42" s="178" t="str">
        <x:f>IF(A42="","",SUMIFS('C2B Change Log'!$G$10:$G$109,'C2B Change Log'!$S$10:$S$109,A42,'C2B Change Log'!$Q$10:$Q$109,"APPROVED"))</x:f>
      </x:c>
      <x:c r="E42" s="178" t="str">
        <x:f>IF(A42="","",C42+D42)</x:f>
      </x:c>
      <x:c r="F42" s="176"/>
      <x:c r="G42" s="178" t="str">
        <x:f>IF(OR(A42="",NOT(ISNUMBER(F42))),"",F42-C42)</x:f>
      </x:c>
      <x:c r="H42" s="178" t="str">
        <x:f>IF(OR(A42="",NOT(ISNUMBER(F42))),"",F42-E42)</x:f>
      </x:c>
      <x:c r="I42" s="176"/>
      <x:c r="J42" s="81"/>
      <x:c r="K42" s="144"/>
      <x:c r="L42" s="155" t="str">
        <x:f>IF(A42="","",IF(COUNTIF($A$10:$A$109,A42)&gt;1,"DUPLICATE ID",IF(COUNTIF('B10 Budget'!$A$10:$A$109,A42)&lt;&gt;1,"UNKNOWN COST ID",IF(COUNTIFS('B10 Budget'!$A$10:$A$109,A42,'B10 Budget'!$M$10:$M$109,"OK")&lt;&gt;1,"BASELINE NOT READY",IF(OR(NOT(ISNUMBER(F42)),NOT(ISNUMBER(I42)),J42="",NOT(ISNUMBER(K42))),"INCOMPLETE",IF(I42&gt;0,"OBLIGATION REMAINS","RECONCILED - VERIFY"))))))</x:f>
      </x:c>
    </x:row>
    <x:row r="43" ht="42" customHeight="1">
      <x:c r="A43" s="81"/>
      <x:c r="B43" s="81"/>
      <x:c r="C43" s="178" t="str">
        <x:f>IF(A43="","",SUMIF('B10 Budget'!$A$10:$A$109,A43,'B10 Budget'!$G$10:$G$109))</x:f>
      </x:c>
      <x:c r="D43" s="178" t="str">
        <x:f>IF(A43="","",SUMIFS('C2B Change Log'!$G$10:$G$109,'C2B Change Log'!$S$10:$S$109,A43,'C2B Change Log'!$Q$10:$Q$109,"APPROVED"))</x:f>
      </x:c>
      <x:c r="E43" s="178" t="str">
        <x:f>IF(A43="","",C43+D43)</x:f>
      </x:c>
      <x:c r="F43" s="176"/>
      <x:c r="G43" s="178" t="str">
        <x:f>IF(OR(A43="",NOT(ISNUMBER(F43))),"",F43-C43)</x:f>
      </x:c>
      <x:c r="H43" s="178" t="str">
        <x:f>IF(OR(A43="",NOT(ISNUMBER(F43))),"",F43-E43)</x:f>
      </x:c>
      <x:c r="I43" s="176"/>
      <x:c r="J43" s="81"/>
      <x:c r="K43" s="144"/>
      <x:c r="L43" s="155" t="str">
        <x:f>IF(A43="","",IF(COUNTIF($A$10:$A$109,A43)&gt;1,"DUPLICATE ID",IF(COUNTIF('B10 Budget'!$A$10:$A$109,A43)&lt;&gt;1,"UNKNOWN COST ID",IF(COUNTIFS('B10 Budget'!$A$10:$A$109,A43,'B10 Budget'!$M$10:$M$109,"OK")&lt;&gt;1,"BASELINE NOT READY",IF(OR(NOT(ISNUMBER(F43)),NOT(ISNUMBER(I43)),J43="",NOT(ISNUMBER(K43))),"INCOMPLETE",IF(I43&gt;0,"OBLIGATION REMAINS","RECONCILED - VERIFY"))))))</x:f>
      </x:c>
    </x:row>
    <x:row r="44" ht="42" customHeight="1">
      <x:c r="A44" s="81"/>
      <x:c r="B44" s="81"/>
      <x:c r="C44" s="178" t="str">
        <x:f>IF(A44="","",SUMIF('B10 Budget'!$A$10:$A$109,A44,'B10 Budget'!$G$10:$G$109))</x:f>
      </x:c>
      <x:c r="D44" s="178" t="str">
        <x:f>IF(A44="","",SUMIFS('C2B Change Log'!$G$10:$G$109,'C2B Change Log'!$S$10:$S$109,A44,'C2B Change Log'!$Q$10:$Q$109,"APPROVED"))</x:f>
      </x:c>
      <x:c r="E44" s="178" t="str">
        <x:f>IF(A44="","",C44+D44)</x:f>
      </x:c>
      <x:c r="F44" s="176"/>
      <x:c r="G44" s="178" t="str">
        <x:f>IF(OR(A44="",NOT(ISNUMBER(F44))),"",F44-C44)</x:f>
      </x:c>
      <x:c r="H44" s="178" t="str">
        <x:f>IF(OR(A44="",NOT(ISNUMBER(F44))),"",F44-E44)</x:f>
      </x:c>
      <x:c r="I44" s="176"/>
      <x:c r="J44" s="81"/>
      <x:c r="K44" s="144"/>
      <x:c r="L44" s="155" t="str">
        <x:f>IF(A44="","",IF(COUNTIF($A$10:$A$109,A44)&gt;1,"DUPLICATE ID",IF(COUNTIF('B10 Budget'!$A$10:$A$109,A44)&lt;&gt;1,"UNKNOWN COST ID",IF(COUNTIFS('B10 Budget'!$A$10:$A$109,A44,'B10 Budget'!$M$10:$M$109,"OK")&lt;&gt;1,"BASELINE NOT READY",IF(OR(NOT(ISNUMBER(F44)),NOT(ISNUMBER(I44)),J44="",NOT(ISNUMBER(K44))),"INCOMPLETE",IF(I44&gt;0,"OBLIGATION REMAINS","RECONCILED - VERIFY"))))))</x:f>
      </x:c>
    </x:row>
    <x:row r="45" ht="42" customHeight="1">
      <x:c r="A45" s="81"/>
      <x:c r="B45" s="81"/>
      <x:c r="C45" s="178" t="str">
        <x:f>IF(A45="","",SUMIF('B10 Budget'!$A$10:$A$109,A45,'B10 Budget'!$G$10:$G$109))</x:f>
      </x:c>
      <x:c r="D45" s="178" t="str">
        <x:f>IF(A45="","",SUMIFS('C2B Change Log'!$G$10:$G$109,'C2B Change Log'!$S$10:$S$109,A45,'C2B Change Log'!$Q$10:$Q$109,"APPROVED"))</x:f>
      </x:c>
      <x:c r="E45" s="178" t="str">
        <x:f>IF(A45="","",C45+D45)</x:f>
      </x:c>
      <x:c r="F45" s="176"/>
      <x:c r="G45" s="178" t="str">
        <x:f>IF(OR(A45="",NOT(ISNUMBER(F45))),"",F45-C45)</x:f>
      </x:c>
      <x:c r="H45" s="178" t="str">
        <x:f>IF(OR(A45="",NOT(ISNUMBER(F45))),"",F45-E45)</x:f>
      </x:c>
      <x:c r="I45" s="176"/>
      <x:c r="J45" s="81"/>
      <x:c r="K45" s="144"/>
      <x:c r="L45" s="155" t="str">
        <x:f>IF(A45="","",IF(COUNTIF($A$10:$A$109,A45)&gt;1,"DUPLICATE ID",IF(COUNTIF('B10 Budget'!$A$10:$A$109,A45)&lt;&gt;1,"UNKNOWN COST ID",IF(COUNTIFS('B10 Budget'!$A$10:$A$109,A45,'B10 Budget'!$M$10:$M$109,"OK")&lt;&gt;1,"BASELINE NOT READY",IF(OR(NOT(ISNUMBER(F45)),NOT(ISNUMBER(I45)),J45="",NOT(ISNUMBER(K45))),"INCOMPLETE",IF(I45&gt;0,"OBLIGATION REMAINS","RECONCILED - VERIFY"))))))</x:f>
      </x:c>
    </x:row>
    <x:row r="46" ht="42" customHeight="1">
      <x:c r="A46" s="81"/>
      <x:c r="B46" s="81"/>
      <x:c r="C46" s="178" t="str">
        <x:f>IF(A46="","",SUMIF('B10 Budget'!$A$10:$A$109,A46,'B10 Budget'!$G$10:$G$109))</x:f>
      </x:c>
      <x:c r="D46" s="178" t="str">
        <x:f>IF(A46="","",SUMIFS('C2B Change Log'!$G$10:$G$109,'C2B Change Log'!$S$10:$S$109,A46,'C2B Change Log'!$Q$10:$Q$109,"APPROVED"))</x:f>
      </x:c>
      <x:c r="E46" s="178" t="str">
        <x:f>IF(A46="","",C46+D46)</x:f>
      </x:c>
      <x:c r="F46" s="176"/>
      <x:c r="G46" s="178" t="str">
        <x:f>IF(OR(A46="",NOT(ISNUMBER(F46))),"",F46-C46)</x:f>
      </x:c>
      <x:c r="H46" s="178" t="str">
        <x:f>IF(OR(A46="",NOT(ISNUMBER(F46))),"",F46-E46)</x:f>
      </x:c>
      <x:c r="I46" s="176"/>
      <x:c r="J46" s="81"/>
      <x:c r="K46" s="144"/>
      <x:c r="L46" s="155" t="str">
        <x:f>IF(A46="","",IF(COUNTIF($A$10:$A$109,A46)&gt;1,"DUPLICATE ID",IF(COUNTIF('B10 Budget'!$A$10:$A$109,A46)&lt;&gt;1,"UNKNOWN COST ID",IF(COUNTIFS('B10 Budget'!$A$10:$A$109,A46,'B10 Budget'!$M$10:$M$109,"OK")&lt;&gt;1,"BASELINE NOT READY",IF(OR(NOT(ISNUMBER(F46)),NOT(ISNUMBER(I46)),J46="",NOT(ISNUMBER(K46))),"INCOMPLETE",IF(I46&gt;0,"OBLIGATION REMAINS","RECONCILED - VERIFY"))))))</x:f>
      </x:c>
    </x:row>
    <x:row r="47" ht="42" customHeight="1">
      <x:c r="A47" s="81"/>
      <x:c r="B47" s="81"/>
      <x:c r="C47" s="178" t="str">
        <x:f>IF(A47="","",SUMIF('B10 Budget'!$A$10:$A$109,A47,'B10 Budget'!$G$10:$G$109))</x:f>
      </x:c>
      <x:c r="D47" s="178" t="str">
        <x:f>IF(A47="","",SUMIFS('C2B Change Log'!$G$10:$G$109,'C2B Change Log'!$S$10:$S$109,A47,'C2B Change Log'!$Q$10:$Q$109,"APPROVED"))</x:f>
      </x:c>
      <x:c r="E47" s="178" t="str">
        <x:f>IF(A47="","",C47+D47)</x:f>
      </x:c>
      <x:c r="F47" s="176"/>
      <x:c r="G47" s="178" t="str">
        <x:f>IF(OR(A47="",NOT(ISNUMBER(F47))),"",F47-C47)</x:f>
      </x:c>
      <x:c r="H47" s="178" t="str">
        <x:f>IF(OR(A47="",NOT(ISNUMBER(F47))),"",F47-E47)</x:f>
      </x:c>
      <x:c r="I47" s="176"/>
      <x:c r="J47" s="81"/>
      <x:c r="K47" s="144"/>
      <x:c r="L47" s="155" t="str">
        <x:f>IF(A47="","",IF(COUNTIF($A$10:$A$109,A47)&gt;1,"DUPLICATE ID",IF(COUNTIF('B10 Budget'!$A$10:$A$109,A47)&lt;&gt;1,"UNKNOWN COST ID",IF(COUNTIFS('B10 Budget'!$A$10:$A$109,A47,'B10 Budget'!$M$10:$M$109,"OK")&lt;&gt;1,"BASELINE NOT READY",IF(OR(NOT(ISNUMBER(F47)),NOT(ISNUMBER(I47)),J47="",NOT(ISNUMBER(K47))),"INCOMPLETE",IF(I47&gt;0,"OBLIGATION REMAINS","RECONCILED - VERIFY"))))))</x:f>
      </x:c>
    </x:row>
    <x:row r="48" ht="42" customHeight="1">
      <x:c r="A48" s="81"/>
      <x:c r="B48" s="81"/>
      <x:c r="C48" s="178" t="str">
        <x:f>IF(A48="","",SUMIF('B10 Budget'!$A$10:$A$109,A48,'B10 Budget'!$G$10:$G$109))</x:f>
      </x:c>
      <x:c r="D48" s="178" t="str">
        <x:f>IF(A48="","",SUMIFS('C2B Change Log'!$G$10:$G$109,'C2B Change Log'!$S$10:$S$109,A48,'C2B Change Log'!$Q$10:$Q$109,"APPROVED"))</x:f>
      </x:c>
      <x:c r="E48" s="178" t="str">
        <x:f>IF(A48="","",C48+D48)</x:f>
      </x:c>
      <x:c r="F48" s="176"/>
      <x:c r="G48" s="178" t="str">
        <x:f>IF(OR(A48="",NOT(ISNUMBER(F48))),"",F48-C48)</x:f>
      </x:c>
      <x:c r="H48" s="178" t="str">
        <x:f>IF(OR(A48="",NOT(ISNUMBER(F48))),"",F48-E48)</x:f>
      </x:c>
      <x:c r="I48" s="176"/>
      <x:c r="J48" s="81"/>
      <x:c r="K48" s="144"/>
      <x:c r="L48" s="155" t="str">
        <x:f>IF(A48="","",IF(COUNTIF($A$10:$A$109,A48)&gt;1,"DUPLICATE ID",IF(COUNTIF('B10 Budget'!$A$10:$A$109,A48)&lt;&gt;1,"UNKNOWN COST ID",IF(COUNTIFS('B10 Budget'!$A$10:$A$109,A48,'B10 Budget'!$M$10:$M$109,"OK")&lt;&gt;1,"BASELINE NOT READY",IF(OR(NOT(ISNUMBER(F48)),NOT(ISNUMBER(I48)),J48="",NOT(ISNUMBER(K48))),"INCOMPLETE",IF(I48&gt;0,"OBLIGATION REMAINS","RECONCILED - VERIFY"))))))</x:f>
      </x:c>
    </x:row>
    <x:row r="49" ht="42" customHeight="1">
      <x:c r="A49" s="81"/>
      <x:c r="B49" s="81"/>
      <x:c r="C49" s="178" t="str">
        <x:f>IF(A49="","",SUMIF('B10 Budget'!$A$10:$A$109,A49,'B10 Budget'!$G$10:$G$109))</x:f>
      </x:c>
      <x:c r="D49" s="178" t="str">
        <x:f>IF(A49="","",SUMIFS('C2B Change Log'!$G$10:$G$109,'C2B Change Log'!$S$10:$S$109,A49,'C2B Change Log'!$Q$10:$Q$109,"APPROVED"))</x:f>
      </x:c>
      <x:c r="E49" s="178" t="str">
        <x:f>IF(A49="","",C49+D49)</x:f>
      </x:c>
      <x:c r="F49" s="176"/>
      <x:c r="G49" s="178" t="str">
        <x:f>IF(OR(A49="",NOT(ISNUMBER(F49))),"",F49-C49)</x:f>
      </x:c>
      <x:c r="H49" s="178" t="str">
        <x:f>IF(OR(A49="",NOT(ISNUMBER(F49))),"",F49-E49)</x:f>
      </x:c>
      <x:c r="I49" s="176"/>
      <x:c r="J49" s="81"/>
      <x:c r="K49" s="144"/>
      <x:c r="L49" s="155" t="str">
        <x:f>IF(A49="","",IF(COUNTIF($A$10:$A$109,A49)&gt;1,"DUPLICATE ID",IF(COUNTIF('B10 Budget'!$A$10:$A$109,A49)&lt;&gt;1,"UNKNOWN COST ID",IF(COUNTIFS('B10 Budget'!$A$10:$A$109,A49,'B10 Budget'!$M$10:$M$109,"OK")&lt;&gt;1,"BASELINE NOT READY",IF(OR(NOT(ISNUMBER(F49)),NOT(ISNUMBER(I49)),J49="",NOT(ISNUMBER(K49))),"INCOMPLETE",IF(I49&gt;0,"OBLIGATION REMAINS","RECONCILED - VERIFY"))))))</x:f>
      </x:c>
    </x:row>
    <x:row r="50" ht="42" customHeight="1">
      <x:c r="A50" s="81"/>
      <x:c r="B50" s="81"/>
      <x:c r="C50" s="178" t="str">
        <x:f>IF(A50="","",SUMIF('B10 Budget'!$A$10:$A$109,A50,'B10 Budget'!$G$10:$G$109))</x:f>
      </x:c>
      <x:c r="D50" s="178" t="str">
        <x:f>IF(A50="","",SUMIFS('C2B Change Log'!$G$10:$G$109,'C2B Change Log'!$S$10:$S$109,A50,'C2B Change Log'!$Q$10:$Q$109,"APPROVED"))</x:f>
      </x:c>
      <x:c r="E50" s="178" t="str">
        <x:f>IF(A50="","",C50+D50)</x:f>
      </x:c>
      <x:c r="F50" s="176"/>
      <x:c r="G50" s="178" t="str">
        <x:f>IF(OR(A50="",NOT(ISNUMBER(F50))),"",F50-C50)</x:f>
      </x:c>
      <x:c r="H50" s="178" t="str">
        <x:f>IF(OR(A50="",NOT(ISNUMBER(F50))),"",F50-E50)</x:f>
      </x:c>
      <x:c r="I50" s="176"/>
      <x:c r="J50" s="81"/>
      <x:c r="K50" s="144"/>
      <x:c r="L50" s="155" t="str">
        <x:f>IF(A50="","",IF(COUNTIF($A$10:$A$109,A50)&gt;1,"DUPLICATE ID",IF(COUNTIF('B10 Budget'!$A$10:$A$109,A50)&lt;&gt;1,"UNKNOWN COST ID",IF(COUNTIFS('B10 Budget'!$A$10:$A$109,A50,'B10 Budget'!$M$10:$M$109,"OK")&lt;&gt;1,"BASELINE NOT READY",IF(OR(NOT(ISNUMBER(F50)),NOT(ISNUMBER(I50)),J50="",NOT(ISNUMBER(K50))),"INCOMPLETE",IF(I50&gt;0,"OBLIGATION REMAINS","RECONCILED - VERIFY"))))))</x:f>
      </x:c>
    </x:row>
    <x:row r="51" ht="42" customHeight="1">
      <x:c r="A51" s="81"/>
      <x:c r="B51" s="81"/>
      <x:c r="C51" s="178" t="str">
        <x:f>IF(A51="","",SUMIF('B10 Budget'!$A$10:$A$109,A51,'B10 Budget'!$G$10:$G$109))</x:f>
      </x:c>
      <x:c r="D51" s="178" t="str">
        <x:f>IF(A51="","",SUMIFS('C2B Change Log'!$G$10:$G$109,'C2B Change Log'!$S$10:$S$109,A51,'C2B Change Log'!$Q$10:$Q$109,"APPROVED"))</x:f>
      </x:c>
      <x:c r="E51" s="178" t="str">
        <x:f>IF(A51="","",C51+D51)</x:f>
      </x:c>
      <x:c r="F51" s="176"/>
      <x:c r="G51" s="178" t="str">
        <x:f>IF(OR(A51="",NOT(ISNUMBER(F51))),"",F51-C51)</x:f>
      </x:c>
      <x:c r="H51" s="178" t="str">
        <x:f>IF(OR(A51="",NOT(ISNUMBER(F51))),"",F51-E51)</x:f>
      </x:c>
      <x:c r="I51" s="176"/>
      <x:c r="J51" s="81"/>
      <x:c r="K51" s="144"/>
      <x:c r="L51" s="155" t="str">
        <x:f>IF(A51="","",IF(COUNTIF($A$10:$A$109,A51)&gt;1,"DUPLICATE ID",IF(COUNTIF('B10 Budget'!$A$10:$A$109,A51)&lt;&gt;1,"UNKNOWN COST ID",IF(COUNTIFS('B10 Budget'!$A$10:$A$109,A51,'B10 Budget'!$M$10:$M$109,"OK")&lt;&gt;1,"BASELINE NOT READY",IF(OR(NOT(ISNUMBER(F51)),NOT(ISNUMBER(I51)),J51="",NOT(ISNUMBER(K51))),"INCOMPLETE",IF(I51&gt;0,"OBLIGATION REMAINS","RECONCILED - VERIFY"))))))</x:f>
      </x:c>
    </x:row>
    <x:row r="52" ht="42" customHeight="1">
      <x:c r="A52" s="81"/>
      <x:c r="B52" s="81"/>
      <x:c r="C52" s="178" t="str">
        <x:f>IF(A52="","",SUMIF('B10 Budget'!$A$10:$A$109,A52,'B10 Budget'!$G$10:$G$109))</x:f>
      </x:c>
      <x:c r="D52" s="178" t="str">
        <x:f>IF(A52="","",SUMIFS('C2B Change Log'!$G$10:$G$109,'C2B Change Log'!$S$10:$S$109,A52,'C2B Change Log'!$Q$10:$Q$109,"APPROVED"))</x:f>
      </x:c>
      <x:c r="E52" s="178" t="str">
        <x:f>IF(A52="","",C52+D52)</x:f>
      </x:c>
      <x:c r="F52" s="176"/>
      <x:c r="G52" s="178" t="str">
        <x:f>IF(OR(A52="",NOT(ISNUMBER(F52))),"",F52-C52)</x:f>
      </x:c>
      <x:c r="H52" s="178" t="str">
        <x:f>IF(OR(A52="",NOT(ISNUMBER(F52))),"",F52-E52)</x:f>
      </x:c>
      <x:c r="I52" s="176"/>
      <x:c r="J52" s="81"/>
      <x:c r="K52" s="144"/>
      <x:c r="L52" s="155" t="str">
        <x:f>IF(A52="","",IF(COUNTIF($A$10:$A$109,A52)&gt;1,"DUPLICATE ID",IF(COUNTIF('B10 Budget'!$A$10:$A$109,A52)&lt;&gt;1,"UNKNOWN COST ID",IF(COUNTIFS('B10 Budget'!$A$10:$A$109,A52,'B10 Budget'!$M$10:$M$109,"OK")&lt;&gt;1,"BASELINE NOT READY",IF(OR(NOT(ISNUMBER(F52)),NOT(ISNUMBER(I52)),J52="",NOT(ISNUMBER(K52))),"INCOMPLETE",IF(I52&gt;0,"OBLIGATION REMAINS","RECONCILED - VERIFY"))))))</x:f>
      </x:c>
    </x:row>
    <x:row r="53" ht="42" customHeight="1">
      <x:c r="A53" s="81"/>
      <x:c r="B53" s="81"/>
      <x:c r="C53" s="178" t="str">
        <x:f>IF(A53="","",SUMIF('B10 Budget'!$A$10:$A$109,A53,'B10 Budget'!$G$10:$G$109))</x:f>
      </x:c>
      <x:c r="D53" s="178" t="str">
        <x:f>IF(A53="","",SUMIFS('C2B Change Log'!$G$10:$G$109,'C2B Change Log'!$S$10:$S$109,A53,'C2B Change Log'!$Q$10:$Q$109,"APPROVED"))</x:f>
      </x:c>
      <x:c r="E53" s="178" t="str">
        <x:f>IF(A53="","",C53+D53)</x:f>
      </x:c>
      <x:c r="F53" s="176"/>
      <x:c r="G53" s="178" t="str">
        <x:f>IF(OR(A53="",NOT(ISNUMBER(F53))),"",F53-C53)</x:f>
      </x:c>
      <x:c r="H53" s="178" t="str">
        <x:f>IF(OR(A53="",NOT(ISNUMBER(F53))),"",F53-E53)</x:f>
      </x:c>
      <x:c r="I53" s="176"/>
      <x:c r="J53" s="81"/>
      <x:c r="K53" s="144"/>
      <x:c r="L53" s="155" t="str">
        <x:f>IF(A53="","",IF(COUNTIF($A$10:$A$109,A53)&gt;1,"DUPLICATE ID",IF(COUNTIF('B10 Budget'!$A$10:$A$109,A53)&lt;&gt;1,"UNKNOWN COST ID",IF(COUNTIFS('B10 Budget'!$A$10:$A$109,A53,'B10 Budget'!$M$10:$M$109,"OK")&lt;&gt;1,"BASELINE NOT READY",IF(OR(NOT(ISNUMBER(F53)),NOT(ISNUMBER(I53)),J53="",NOT(ISNUMBER(K53))),"INCOMPLETE",IF(I53&gt;0,"OBLIGATION REMAINS","RECONCILED - VERIFY"))))))</x:f>
      </x:c>
    </x:row>
    <x:row r="54" ht="42" customHeight="1">
      <x:c r="A54" s="81"/>
      <x:c r="B54" s="81"/>
      <x:c r="C54" s="178" t="str">
        <x:f>IF(A54="","",SUMIF('B10 Budget'!$A$10:$A$109,A54,'B10 Budget'!$G$10:$G$109))</x:f>
      </x:c>
      <x:c r="D54" s="178" t="str">
        <x:f>IF(A54="","",SUMIFS('C2B Change Log'!$G$10:$G$109,'C2B Change Log'!$S$10:$S$109,A54,'C2B Change Log'!$Q$10:$Q$109,"APPROVED"))</x:f>
      </x:c>
      <x:c r="E54" s="178" t="str">
        <x:f>IF(A54="","",C54+D54)</x:f>
      </x:c>
      <x:c r="F54" s="176"/>
      <x:c r="G54" s="178" t="str">
        <x:f>IF(OR(A54="",NOT(ISNUMBER(F54))),"",F54-C54)</x:f>
      </x:c>
      <x:c r="H54" s="178" t="str">
        <x:f>IF(OR(A54="",NOT(ISNUMBER(F54))),"",F54-E54)</x:f>
      </x:c>
      <x:c r="I54" s="176"/>
      <x:c r="J54" s="81"/>
      <x:c r="K54" s="144"/>
      <x:c r="L54" s="155" t="str">
        <x:f>IF(A54="","",IF(COUNTIF($A$10:$A$109,A54)&gt;1,"DUPLICATE ID",IF(COUNTIF('B10 Budget'!$A$10:$A$109,A54)&lt;&gt;1,"UNKNOWN COST ID",IF(COUNTIFS('B10 Budget'!$A$10:$A$109,A54,'B10 Budget'!$M$10:$M$109,"OK")&lt;&gt;1,"BASELINE NOT READY",IF(OR(NOT(ISNUMBER(F54)),NOT(ISNUMBER(I54)),J54="",NOT(ISNUMBER(K54))),"INCOMPLETE",IF(I54&gt;0,"OBLIGATION REMAINS","RECONCILED - VERIFY"))))))</x:f>
      </x:c>
    </x:row>
    <x:row r="55" ht="42" customHeight="1">
      <x:c r="A55" s="81"/>
      <x:c r="B55" s="81"/>
      <x:c r="C55" s="178" t="str">
        <x:f>IF(A55="","",SUMIF('B10 Budget'!$A$10:$A$109,A55,'B10 Budget'!$G$10:$G$109))</x:f>
      </x:c>
      <x:c r="D55" s="178" t="str">
        <x:f>IF(A55="","",SUMIFS('C2B Change Log'!$G$10:$G$109,'C2B Change Log'!$S$10:$S$109,A55,'C2B Change Log'!$Q$10:$Q$109,"APPROVED"))</x:f>
      </x:c>
      <x:c r="E55" s="178" t="str">
        <x:f>IF(A55="","",C55+D55)</x:f>
      </x:c>
      <x:c r="F55" s="176"/>
      <x:c r="G55" s="178" t="str">
        <x:f>IF(OR(A55="",NOT(ISNUMBER(F55))),"",F55-C55)</x:f>
      </x:c>
      <x:c r="H55" s="178" t="str">
        <x:f>IF(OR(A55="",NOT(ISNUMBER(F55))),"",F55-E55)</x:f>
      </x:c>
      <x:c r="I55" s="176"/>
      <x:c r="J55" s="81"/>
      <x:c r="K55" s="144"/>
      <x:c r="L55" s="155" t="str">
        <x:f>IF(A55="","",IF(COUNTIF($A$10:$A$109,A55)&gt;1,"DUPLICATE ID",IF(COUNTIF('B10 Budget'!$A$10:$A$109,A55)&lt;&gt;1,"UNKNOWN COST ID",IF(COUNTIFS('B10 Budget'!$A$10:$A$109,A55,'B10 Budget'!$M$10:$M$109,"OK")&lt;&gt;1,"BASELINE NOT READY",IF(OR(NOT(ISNUMBER(F55)),NOT(ISNUMBER(I55)),J55="",NOT(ISNUMBER(K55))),"INCOMPLETE",IF(I55&gt;0,"OBLIGATION REMAINS","RECONCILED - VERIFY"))))))</x:f>
      </x:c>
    </x:row>
    <x:row r="56" ht="42" customHeight="1">
      <x:c r="A56" s="81"/>
      <x:c r="B56" s="81"/>
      <x:c r="C56" s="178" t="str">
        <x:f>IF(A56="","",SUMIF('B10 Budget'!$A$10:$A$109,A56,'B10 Budget'!$G$10:$G$109))</x:f>
      </x:c>
      <x:c r="D56" s="178" t="str">
        <x:f>IF(A56="","",SUMIFS('C2B Change Log'!$G$10:$G$109,'C2B Change Log'!$S$10:$S$109,A56,'C2B Change Log'!$Q$10:$Q$109,"APPROVED"))</x:f>
      </x:c>
      <x:c r="E56" s="178" t="str">
        <x:f>IF(A56="","",C56+D56)</x:f>
      </x:c>
      <x:c r="F56" s="176"/>
      <x:c r="G56" s="178" t="str">
        <x:f>IF(OR(A56="",NOT(ISNUMBER(F56))),"",F56-C56)</x:f>
      </x:c>
      <x:c r="H56" s="178" t="str">
        <x:f>IF(OR(A56="",NOT(ISNUMBER(F56))),"",F56-E56)</x:f>
      </x:c>
      <x:c r="I56" s="176"/>
      <x:c r="J56" s="81"/>
      <x:c r="K56" s="144"/>
      <x:c r="L56" s="155" t="str">
        <x:f>IF(A56="","",IF(COUNTIF($A$10:$A$109,A56)&gt;1,"DUPLICATE ID",IF(COUNTIF('B10 Budget'!$A$10:$A$109,A56)&lt;&gt;1,"UNKNOWN COST ID",IF(COUNTIFS('B10 Budget'!$A$10:$A$109,A56,'B10 Budget'!$M$10:$M$109,"OK")&lt;&gt;1,"BASELINE NOT READY",IF(OR(NOT(ISNUMBER(F56)),NOT(ISNUMBER(I56)),J56="",NOT(ISNUMBER(K56))),"INCOMPLETE",IF(I56&gt;0,"OBLIGATION REMAINS","RECONCILED - VERIFY"))))))</x:f>
      </x:c>
    </x:row>
    <x:row r="57" ht="42" customHeight="1">
      <x:c r="A57" s="81"/>
      <x:c r="B57" s="81"/>
      <x:c r="C57" s="178" t="str">
        <x:f>IF(A57="","",SUMIF('B10 Budget'!$A$10:$A$109,A57,'B10 Budget'!$G$10:$G$109))</x:f>
      </x:c>
      <x:c r="D57" s="178" t="str">
        <x:f>IF(A57="","",SUMIFS('C2B Change Log'!$G$10:$G$109,'C2B Change Log'!$S$10:$S$109,A57,'C2B Change Log'!$Q$10:$Q$109,"APPROVED"))</x:f>
      </x:c>
      <x:c r="E57" s="178" t="str">
        <x:f>IF(A57="","",C57+D57)</x:f>
      </x:c>
      <x:c r="F57" s="176"/>
      <x:c r="G57" s="178" t="str">
        <x:f>IF(OR(A57="",NOT(ISNUMBER(F57))),"",F57-C57)</x:f>
      </x:c>
      <x:c r="H57" s="178" t="str">
        <x:f>IF(OR(A57="",NOT(ISNUMBER(F57))),"",F57-E57)</x:f>
      </x:c>
      <x:c r="I57" s="176"/>
      <x:c r="J57" s="81"/>
      <x:c r="K57" s="144"/>
      <x:c r="L57" s="155" t="str">
        <x:f>IF(A57="","",IF(COUNTIF($A$10:$A$109,A57)&gt;1,"DUPLICATE ID",IF(COUNTIF('B10 Budget'!$A$10:$A$109,A57)&lt;&gt;1,"UNKNOWN COST ID",IF(COUNTIFS('B10 Budget'!$A$10:$A$109,A57,'B10 Budget'!$M$10:$M$109,"OK")&lt;&gt;1,"BASELINE NOT READY",IF(OR(NOT(ISNUMBER(F57)),NOT(ISNUMBER(I57)),J57="",NOT(ISNUMBER(K57))),"INCOMPLETE",IF(I57&gt;0,"OBLIGATION REMAINS","RECONCILED - VERIFY"))))))</x:f>
      </x:c>
    </x:row>
    <x:row r="58" ht="42" customHeight="1">
      <x:c r="A58" s="81"/>
      <x:c r="B58" s="81"/>
      <x:c r="C58" s="178" t="str">
        <x:f>IF(A58="","",SUMIF('B10 Budget'!$A$10:$A$109,A58,'B10 Budget'!$G$10:$G$109))</x:f>
      </x:c>
      <x:c r="D58" s="178" t="str">
        <x:f>IF(A58="","",SUMIFS('C2B Change Log'!$G$10:$G$109,'C2B Change Log'!$S$10:$S$109,A58,'C2B Change Log'!$Q$10:$Q$109,"APPROVED"))</x:f>
      </x:c>
      <x:c r="E58" s="178" t="str">
        <x:f>IF(A58="","",C58+D58)</x:f>
      </x:c>
      <x:c r="F58" s="176"/>
      <x:c r="G58" s="178" t="str">
        <x:f>IF(OR(A58="",NOT(ISNUMBER(F58))),"",F58-C58)</x:f>
      </x:c>
      <x:c r="H58" s="178" t="str">
        <x:f>IF(OR(A58="",NOT(ISNUMBER(F58))),"",F58-E58)</x:f>
      </x:c>
      <x:c r="I58" s="176"/>
      <x:c r="J58" s="81"/>
      <x:c r="K58" s="144"/>
      <x:c r="L58" s="155" t="str">
        <x:f>IF(A58="","",IF(COUNTIF($A$10:$A$109,A58)&gt;1,"DUPLICATE ID",IF(COUNTIF('B10 Budget'!$A$10:$A$109,A58)&lt;&gt;1,"UNKNOWN COST ID",IF(COUNTIFS('B10 Budget'!$A$10:$A$109,A58,'B10 Budget'!$M$10:$M$109,"OK")&lt;&gt;1,"BASELINE NOT READY",IF(OR(NOT(ISNUMBER(F58)),NOT(ISNUMBER(I58)),J58="",NOT(ISNUMBER(K58))),"INCOMPLETE",IF(I58&gt;0,"OBLIGATION REMAINS","RECONCILED - VERIFY"))))))</x:f>
      </x:c>
    </x:row>
    <x:row r="59" ht="42" customHeight="1">
      <x:c r="A59" s="81"/>
      <x:c r="B59" s="81"/>
      <x:c r="C59" s="178" t="str">
        <x:f>IF(A59="","",SUMIF('B10 Budget'!$A$10:$A$109,A59,'B10 Budget'!$G$10:$G$109))</x:f>
      </x:c>
      <x:c r="D59" s="178" t="str">
        <x:f>IF(A59="","",SUMIFS('C2B Change Log'!$G$10:$G$109,'C2B Change Log'!$S$10:$S$109,A59,'C2B Change Log'!$Q$10:$Q$109,"APPROVED"))</x:f>
      </x:c>
      <x:c r="E59" s="178" t="str">
        <x:f>IF(A59="","",C59+D59)</x:f>
      </x:c>
      <x:c r="F59" s="176"/>
      <x:c r="G59" s="178" t="str">
        <x:f>IF(OR(A59="",NOT(ISNUMBER(F59))),"",F59-C59)</x:f>
      </x:c>
      <x:c r="H59" s="178" t="str">
        <x:f>IF(OR(A59="",NOT(ISNUMBER(F59))),"",F59-E59)</x:f>
      </x:c>
      <x:c r="I59" s="176"/>
      <x:c r="J59" s="81"/>
      <x:c r="K59" s="144"/>
      <x:c r="L59" s="155" t="str">
        <x:f>IF(A59="","",IF(COUNTIF($A$10:$A$109,A59)&gt;1,"DUPLICATE ID",IF(COUNTIF('B10 Budget'!$A$10:$A$109,A59)&lt;&gt;1,"UNKNOWN COST ID",IF(COUNTIFS('B10 Budget'!$A$10:$A$109,A59,'B10 Budget'!$M$10:$M$109,"OK")&lt;&gt;1,"BASELINE NOT READY",IF(OR(NOT(ISNUMBER(F59)),NOT(ISNUMBER(I59)),J59="",NOT(ISNUMBER(K59))),"INCOMPLETE",IF(I59&gt;0,"OBLIGATION REMAINS","RECONCILED - VERIFY"))))))</x:f>
      </x:c>
    </x:row>
    <x:row r="60" ht="42" customHeight="1">
      <x:c r="A60" s="81"/>
      <x:c r="B60" s="81"/>
      <x:c r="C60" s="178" t="str">
        <x:f>IF(A60="","",SUMIF('B10 Budget'!$A$10:$A$109,A60,'B10 Budget'!$G$10:$G$109))</x:f>
      </x:c>
      <x:c r="D60" s="178" t="str">
        <x:f>IF(A60="","",SUMIFS('C2B Change Log'!$G$10:$G$109,'C2B Change Log'!$S$10:$S$109,A60,'C2B Change Log'!$Q$10:$Q$109,"APPROVED"))</x:f>
      </x:c>
      <x:c r="E60" s="178" t="str">
        <x:f>IF(A60="","",C60+D60)</x:f>
      </x:c>
      <x:c r="F60" s="176"/>
      <x:c r="G60" s="178" t="str">
        <x:f>IF(OR(A60="",NOT(ISNUMBER(F60))),"",F60-C60)</x:f>
      </x:c>
      <x:c r="H60" s="178" t="str">
        <x:f>IF(OR(A60="",NOT(ISNUMBER(F60))),"",F60-E60)</x:f>
      </x:c>
      <x:c r="I60" s="176"/>
      <x:c r="J60" s="81"/>
      <x:c r="K60" s="144"/>
      <x:c r="L60" s="155" t="str">
        <x:f>IF(A60="","",IF(COUNTIF($A$10:$A$109,A60)&gt;1,"DUPLICATE ID",IF(COUNTIF('B10 Budget'!$A$10:$A$109,A60)&lt;&gt;1,"UNKNOWN COST ID",IF(COUNTIFS('B10 Budget'!$A$10:$A$109,A60,'B10 Budget'!$M$10:$M$109,"OK")&lt;&gt;1,"BASELINE NOT READY",IF(OR(NOT(ISNUMBER(F60)),NOT(ISNUMBER(I60)),J60="",NOT(ISNUMBER(K60))),"INCOMPLETE",IF(I60&gt;0,"OBLIGATION REMAINS","RECONCILED - VERIFY"))))))</x:f>
      </x:c>
    </x:row>
    <x:row r="61" ht="42" customHeight="1">
      <x:c r="A61" s="81"/>
      <x:c r="B61" s="81"/>
      <x:c r="C61" s="178" t="str">
        <x:f>IF(A61="","",SUMIF('B10 Budget'!$A$10:$A$109,A61,'B10 Budget'!$G$10:$G$109))</x:f>
      </x:c>
      <x:c r="D61" s="178" t="str">
        <x:f>IF(A61="","",SUMIFS('C2B Change Log'!$G$10:$G$109,'C2B Change Log'!$S$10:$S$109,A61,'C2B Change Log'!$Q$10:$Q$109,"APPROVED"))</x:f>
      </x:c>
      <x:c r="E61" s="178" t="str">
        <x:f>IF(A61="","",C61+D61)</x:f>
      </x:c>
      <x:c r="F61" s="176"/>
      <x:c r="G61" s="178" t="str">
        <x:f>IF(OR(A61="",NOT(ISNUMBER(F61))),"",F61-C61)</x:f>
      </x:c>
      <x:c r="H61" s="178" t="str">
        <x:f>IF(OR(A61="",NOT(ISNUMBER(F61))),"",F61-E61)</x:f>
      </x:c>
      <x:c r="I61" s="176"/>
      <x:c r="J61" s="81"/>
      <x:c r="K61" s="144"/>
      <x:c r="L61" s="155" t="str">
        <x:f>IF(A61="","",IF(COUNTIF($A$10:$A$109,A61)&gt;1,"DUPLICATE ID",IF(COUNTIF('B10 Budget'!$A$10:$A$109,A61)&lt;&gt;1,"UNKNOWN COST ID",IF(COUNTIFS('B10 Budget'!$A$10:$A$109,A61,'B10 Budget'!$M$10:$M$109,"OK")&lt;&gt;1,"BASELINE NOT READY",IF(OR(NOT(ISNUMBER(F61)),NOT(ISNUMBER(I61)),J61="",NOT(ISNUMBER(K61))),"INCOMPLETE",IF(I61&gt;0,"OBLIGATION REMAINS","RECONCILED - VERIFY"))))))</x:f>
      </x:c>
    </x:row>
    <x:row r="62" ht="42" customHeight="1">
      <x:c r="A62" s="81"/>
      <x:c r="B62" s="81"/>
      <x:c r="C62" s="178" t="str">
        <x:f>IF(A62="","",SUMIF('B10 Budget'!$A$10:$A$109,A62,'B10 Budget'!$G$10:$G$109))</x:f>
      </x:c>
      <x:c r="D62" s="178" t="str">
        <x:f>IF(A62="","",SUMIFS('C2B Change Log'!$G$10:$G$109,'C2B Change Log'!$S$10:$S$109,A62,'C2B Change Log'!$Q$10:$Q$109,"APPROVED"))</x:f>
      </x:c>
      <x:c r="E62" s="178" t="str">
        <x:f>IF(A62="","",C62+D62)</x:f>
      </x:c>
      <x:c r="F62" s="176"/>
      <x:c r="G62" s="178" t="str">
        <x:f>IF(OR(A62="",NOT(ISNUMBER(F62))),"",F62-C62)</x:f>
      </x:c>
      <x:c r="H62" s="178" t="str">
        <x:f>IF(OR(A62="",NOT(ISNUMBER(F62))),"",F62-E62)</x:f>
      </x:c>
      <x:c r="I62" s="176"/>
      <x:c r="J62" s="81"/>
      <x:c r="K62" s="144"/>
      <x:c r="L62" s="155" t="str">
        <x:f>IF(A62="","",IF(COUNTIF($A$10:$A$109,A62)&gt;1,"DUPLICATE ID",IF(COUNTIF('B10 Budget'!$A$10:$A$109,A62)&lt;&gt;1,"UNKNOWN COST ID",IF(COUNTIFS('B10 Budget'!$A$10:$A$109,A62,'B10 Budget'!$M$10:$M$109,"OK")&lt;&gt;1,"BASELINE NOT READY",IF(OR(NOT(ISNUMBER(F62)),NOT(ISNUMBER(I62)),J62="",NOT(ISNUMBER(K62))),"INCOMPLETE",IF(I62&gt;0,"OBLIGATION REMAINS","RECONCILED - VERIFY"))))))</x:f>
      </x:c>
    </x:row>
    <x:row r="63" ht="42" customHeight="1">
      <x:c r="A63" s="81"/>
      <x:c r="B63" s="81"/>
      <x:c r="C63" s="178" t="str">
        <x:f>IF(A63="","",SUMIF('B10 Budget'!$A$10:$A$109,A63,'B10 Budget'!$G$10:$G$109))</x:f>
      </x:c>
      <x:c r="D63" s="178" t="str">
        <x:f>IF(A63="","",SUMIFS('C2B Change Log'!$G$10:$G$109,'C2B Change Log'!$S$10:$S$109,A63,'C2B Change Log'!$Q$10:$Q$109,"APPROVED"))</x:f>
      </x:c>
      <x:c r="E63" s="178" t="str">
        <x:f>IF(A63="","",C63+D63)</x:f>
      </x:c>
      <x:c r="F63" s="176"/>
      <x:c r="G63" s="178" t="str">
        <x:f>IF(OR(A63="",NOT(ISNUMBER(F63))),"",F63-C63)</x:f>
      </x:c>
      <x:c r="H63" s="178" t="str">
        <x:f>IF(OR(A63="",NOT(ISNUMBER(F63))),"",F63-E63)</x:f>
      </x:c>
      <x:c r="I63" s="176"/>
      <x:c r="J63" s="81"/>
      <x:c r="K63" s="144"/>
      <x:c r="L63" s="155" t="str">
        <x:f>IF(A63="","",IF(COUNTIF($A$10:$A$109,A63)&gt;1,"DUPLICATE ID",IF(COUNTIF('B10 Budget'!$A$10:$A$109,A63)&lt;&gt;1,"UNKNOWN COST ID",IF(COUNTIFS('B10 Budget'!$A$10:$A$109,A63,'B10 Budget'!$M$10:$M$109,"OK")&lt;&gt;1,"BASELINE NOT READY",IF(OR(NOT(ISNUMBER(F63)),NOT(ISNUMBER(I63)),J63="",NOT(ISNUMBER(K63))),"INCOMPLETE",IF(I63&gt;0,"OBLIGATION REMAINS","RECONCILED - VERIFY"))))))</x:f>
      </x:c>
    </x:row>
    <x:row r="64" ht="42" customHeight="1">
      <x:c r="A64" s="81"/>
      <x:c r="B64" s="81"/>
      <x:c r="C64" s="178" t="str">
        <x:f>IF(A64="","",SUMIF('B10 Budget'!$A$10:$A$109,A64,'B10 Budget'!$G$10:$G$109))</x:f>
      </x:c>
      <x:c r="D64" s="178" t="str">
        <x:f>IF(A64="","",SUMIFS('C2B Change Log'!$G$10:$G$109,'C2B Change Log'!$S$10:$S$109,A64,'C2B Change Log'!$Q$10:$Q$109,"APPROVED"))</x:f>
      </x:c>
      <x:c r="E64" s="178" t="str">
        <x:f>IF(A64="","",C64+D64)</x:f>
      </x:c>
      <x:c r="F64" s="176"/>
      <x:c r="G64" s="178" t="str">
        <x:f>IF(OR(A64="",NOT(ISNUMBER(F64))),"",F64-C64)</x:f>
      </x:c>
      <x:c r="H64" s="178" t="str">
        <x:f>IF(OR(A64="",NOT(ISNUMBER(F64))),"",F64-E64)</x:f>
      </x:c>
      <x:c r="I64" s="176"/>
      <x:c r="J64" s="81"/>
      <x:c r="K64" s="144"/>
      <x:c r="L64" s="155" t="str">
        <x:f>IF(A64="","",IF(COUNTIF($A$10:$A$109,A64)&gt;1,"DUPLICATE ID",IF(COUNTIF('B10 Budget'!$A$10:$A$109,A64)&lt;&gt;1,"UNKNOWN COST ID",IF(COUNTIFS('B10 Budget'!$A$10:$A$109,A64,'B10 Budget'!$M$10:$M$109,"OK")&lt;&gt;1,"BASELINE NOT READY",IF(OR(NOT(ISNUMBER(F64)),NOT(ISNUMBER(I64)),J64="",NOT(ISNUMBER(K64))),"INCOMPLETE",IF(I64&gt;0,"OBLIGATION REMAINS","RECONCILED - VERIFY"))))))</x:f>
      </x:c>
    </x:row>
    <x:row r="65" ht="42" customHeight="1">
      <x:c r="A65" s="81"/>
      <x:c r="B65" s="81"/>
      <x:c r="C65" s="178" t="str">
        <x:f>IF(A65="","",SUMIF('B10 Budget'!$A$10:$A$109,A65,'B10 Budget'!$G$10:$G$109))</x:f>
      </x:c>
      <x:c r="D65" s="178" t="str">
        <x:f>IF(A65="","",SUMIFS('C2B Change Log'!$G$10:$G$109,'C2B Change Log'!$S$10:$S$109,A65,'C2B Change Log'!$Q$10:$Q$109,"APPROVED"))</x:f>
      </x:c>
      <x:c r="E65" s="178" t="str">
        <x:f>IF(A65="","",C65+D65)</x:f>
      </x:c>
      <x:c r="F65" s="176"/>
      <x:c r="G65" s="178" t="str">
        <x:f>IF(OR(A65="",NOT(ISNUMBER(F65))),"",F65-C65)</x:f>
      </x:c>
      <x:c r="H65" s="178" t="str">
        <x:f>IF(OR(A65="",NOT(ISNUMBER(F65))),"",F65-E65)</x:f>
      </x:c>
      <x:c r="I65" s="176"/>
      <x:c r="J65" s="81"/>
      <x:c r="K65" s="144"/>
      <x:c r="L65" s="155" t="str">
        <x:f>IF(A65="","",IF(COUNTIF($A$10:$A$109,A65)&gt;1,"DUPLICATE ID",IF(COUNTIF('B10 Budget'!$A$10:$A$109,A65)&lt;&gt;1,"UNKNOWN COST ID",IF(COUNTIFS('B10 Budget'!$A$10:$A$109,A65,'B10 Budget'!$M$10:$M$109,"OK")&lt;&gt;1,"BASELINE NOT READY",IF(OR(NOT(ISNUMBER(F65)),NOT(ISNUMBER(I65)),J65="",NOT(ISNUMBER(K65))),"INCOMPLETE",IF(I65&gt;0,"OBLIGATION REMAINS","RECONCILED - VERIFY"))))))</x:f>
      </x:c>
    </x:row>
    <x:row r="66" ht="42" customHeight="1">
      <x:c r="A66" s="81"/>
      <x:c r="B66" s="81"/>
      <x:c r="C66" s="178" t="str">
        <x:f>IF(A66="","",SUMIF('B10 Budget'!$A$10:$A$109,A66,'B10 Budget'!$G$10:$G$109))</x:f>
      </x:c>
      <x:c r="D66" s="178" t="str">
        <x:f>IF(A66="","",SUMIFS('C2B Change Log'!$G$10:$G$109,'C2B Change Log'!$S$10:$S$109,A66,'C2B Change Log'!$Q$10:$Q$109,"APPROVED"))</x:f>
      </x:c>
      <x:c r="E66" s="178" t="str">
        <x:f>IF(A66="","",C66+D66)</x:f>
      </x:c>
      <x:c r="F66" s="176"/>
      <x:c r="G66" s="178" t="str">
        <x:f>IF(OR(A66="",NOT(ISNUMBER(F66))),"",F66-C66)</x:f>
      </x:c>
      <x:c r="H66" s="178" t="str">
        <x:f>IF(OR(A66="",NOT(ISNUMBER(F66))),"",F66-E66)</x:f>
      </x:c>
      <x:c r="I66" s="176"/>
      <x:c r="J66" s="81"/>
      <x:c r="K66" s="144"/>
      <x:c r="L66" s="155" t="str">
        <x:f>IF(A66="","",IF(COUNTIF($A$10:$A$109,A66)&gt;1,"DUPLICATE ID",IF(COUNTIF('B10 Budget'!$A$10:$A$109,A66)&lt;&gt;1,"UNKNOWN COST ID",IF(COUNTIFS('B10 Budget'!$A$10:$A$109,A66,'B10 Budget'!$M$10:$M$109,"OK")&lt;&gt;1,"BASELINE NOT READY",IF(OR(NOT(ISNUMBER(F66)),NOT(ISNUMBER(I66)),J66="",NOT(ISNUMBER(K66))),"INCOMPLETE",IF(I66&gt;0,"OBLIGATION REMAINS","RECONCILED - VERIFY"))))))</x:f>
      </x:c>
    </x:row>
    <x:row r="67" ht="42" customHeight="1">
      <x:c r="A67" s="81"/>
      <x:c r="B67" s="81"/>
      <x:c r="C67" s="178" t="str">
        <x:f>IF(A67="","",SUMIF('B10 Budget'!$A$10:$A$109,A67,'B10 Budget'!$G$10:$G$109))</x:f>
      </x:c>
      <x:c r="D67" s="178" t="str">
        <x:f>IF(A67="","",SUMIFS('C2B Change Log'!$G$10:$G$109,'C2B Change Log'!$S$10:$S$109,A67,'C2B Change Log'!$Q$10:$Q$109,"APPROVED"))</x:f>
      </x:c>
      <x:c r="E67" s="178" t="str">
        <x:f>IF(A67="","",C67+D67)</x:f>
      </x:c>
      <x:c r="F67" s="176"/>
      <x:c r="G67" s="178" t="str">
        <x:f>IF(OR(A67="",NOT(ISNUMBER(F67))),"",F67-C67)</x:f>
      </x:c>
      <x:c r="H67" s="178" t="str">
        <x:f>IF(OR(A67="",NOT(ISNUMBER(F67))),"",F67-E67)</x:f>
      </x:c>
      <x:c r="I67" s="176"/>
      <x:c r="J67" s="81"/>
      <x:c r="K67" s="144"/>
      <x:c r="L67" s="155" t="str">
        <x:f>IF(A67="","",IF(COUNTIF($A$10:$A$109,A67)&gt;1,"DUPLICATE ID",IF(COUNTIF('B10 Budget'!$A$10:$A$109,A67)&lt;&gt;1,"UNKNOWN COST ID",IF(COUNTIFS('B10 Budget'!$A$10:$A$109,A67,'B10 Budget'!$M$10:$M$109,"OK")&lt;&gt;1,"BASELINE NOT READY",IF(OR(NOT(ISNUMBER(F67)),NOT(ISNUMBER(I67)),J67="",NOT(ISNUMBER(K67))),"INCOMPLETE",IF(I67&gt;0,"OBLIGATION REMAINS","RECONCILED - VERIFY"))))))</x:f>
      </x:c>
    </x:row>
    <x:row r="68" ht="42" customHeight="1">
      <x:c r="A68" s="81"/>
      <x:c r="B68" s="81"/>
      <x:c r="C68" s="178" t="str">
        <x:f>IF(A68="","",SUMIF('B10 Budget'!$A$10:$A$109,A68,'B10 Budget'!$G$10:$G$109))</x:f>
      </x:c>
      <x:c r="D68" s="178" t="str">
        <x:f>IF(A68="","",SUMIFS('C2B Change Log'!$G$10:$G$109,'C2B Change Log'!$S$10:$S$109,A68,'C2B Change Log'!$Q$10:$Q$109,"APPROVED"))</x:f>
      </x:c>
      <x:c r="E68" s="178" t="str">
        <x:f>IF(A68="","",C68+D68)</x:f>
      </x:c>
      <x:c r="F68" s="176"/>
      <x:c r="G68" s="178" t="str">
        <x:f>IF(OR(A68="",NOT(ISNUMBER(F68))),"",F68-C68)</x:f>
      </x:c>
      <x:c r="H68" s="178" t="str">
        <x:f>IF(OR(A68="",NOT(ISNUMBER(F68))),"",F68-E68)</x:f>
      </x:c>
      <x:c r="I68" s="176"/>
      <x:c r="J68" s="81"/>
      <x:c r="K68" s="144"/>
      <x:c r="L68" s="155" t="str">
        <x:f>IF(A68="","",IF(COUNTIF($A$10:$A$109,A68)&gt;1,"DUPLICATE ID",IF(COUNTIF('B10 Budget'!$A$10:$A$109,A68)&lt;&gt;1,"UNKNOWN COST ID",IF(COUNTIFS('B10 Budget'!$A$10:$A$109,A68,'B10 Budget'!$M$10:$M$109,"OK")&lt;&gt;1,"BASELINE NOT READY",IF(OR(NOT(ISNUMBER(F68)),NOT(ISNUMBER(I68)),J68="",NOT(ISNUMBER(K68))),"INCOMPLETE",IF(I68&gt;0,"OBLIGATION REMAINS","RECONCILED - VERIFY"))))))</x:f>
      </x:c>
    </x:row>
    <x:row r="69" ht="42" customHeight="1">
      <x:c r="A69" s="81"/>
      <x:c r="B69" s="81"/>
      <x:c r="C69" s="178" t="str">
        <x:f>IF(A69="","",SUMIF('B10 Budget'!$A$10:$A$109,A69,'B10 Budget'!$G$10:$G$109))</x:f>
      </x:c>
      <x:c r="D69" s="178" t="str">
        <x:f>IF(A69="","",SUMIFS('C2B Change Log'!$G$10:$G$109,'C2B Change Log'!$S$10:$S$109,A69,'C2B Change Log'!$Q$10:$Q$109,"APPROVED"))</x:f>
      </x:c>
      <x:c r="E69" s="178" t="str">
        <x:f>IF(A69="","",C69+D69)</x:f>
      </x:c>
      <x:c r="F69" s="176"/>
      <x:c r="G69" s="178" t="str">
        <x:f>IF(OR(A69="",NOT(ISNUMBER(F69))),"",F69-C69)</x:f>
      </x:c>
      <x:c r="H69" s="178" t="str">
        <x:f>IF(OR(A69="",NOT(ISNUMBER(F69))),"",F69-E69)</x:f>
      </x:c>
      <x:c r="I69" s="176"/>
      <x:c r="J69" s="81"/>
      <x:c r="K69" s="144"/>
      <x:c r="L69" s="155" t="str">
        <x:f>IF(A69="","",IF(COUNTIF($A$10:$A$109,A69)&gt;1,"DUPLICATE ID",IF(COUNTIF('B10 Budget'!$A$10:$A$109,A69)&lt;&gt;1,"UNKNOWN COST ID",IF(COUNTIFS('B10 Budget'!$A$10:$A$109,A69,'B10 Budget'!$M$10:$M$109,"OK")&lt;&gt;1,"BASELINE NOT READY",IF(OR(NOT(ISNUMBER(F69)),NOT(ISNUMBER(I69)),J69="",NOT(ISNUMBER(K69))),"INCOMPLETE",IF(I69&gt;0,"OBLIGATION REMAINS","RECONCILED - VERIFY"))))))</x:f>
      </x:c>
    </x:row>
    <x:row r="70" ht="42" customHeight="1">
      <x:c r="A70" s="81"/>
      <x:c r="B70" s="81"/>
      <x:c r="C70" s="178" t="str">
        <x:f>IF(A70="","",SUMIF('B10 Budget'!$A$10:$A$109,A70,'B10 Budget'!$G$10:$G$109))</x:f>
      </x:c>
      <x:c r="D70" s="178" t="str">
        <x:f>IF(A70="","",SUMIFS('C2B Change Log'!$G$10:$G$109,'C2B Change Log'!$S$10:$S$109,A70,'C2B Change Log'!$Q$10:$Q$109,"APPROVED"))</x:f>
      </x:c>
      <x:c r="E70" s="178" t="str">
        <x:f>IF(A70="","",C70+D70)</x:f>
      </x:c>
      <x:c r="F70" s="176"/>
      <x:c r="G70" s="178" t="str">
        <x:f>IF(OR(A70="",NOT(ISNUMBER(F70))),"",F70-C70)</x:f>
      </x:c>
      <x:c r="H70" s="178" t="str">
        <x:f>IF(OR(A70="",NOT(ISNUMBER(F70))),"",F70-E70)</x:f>
      </x:c>
      <x:c r="I70" s="176"/>
      <x:c r="J70" s="81"/>
      <x:c r="K70" s="144"/>
      <x:c r="L70" s="155" t="str">
        <x:f>IF(A70="","",IF(COUNTIF($A$10:$A$109,A70)&gt;1,"DUPLICATE ID",IF(COUNTIF('B10 Budget'!$A$10:$A$109,A70)&lt;&gt;1,"UNKNOWN COST ID",IF(COUNTIFS('B10 Budget'!$A$10:$A$109,A70,'B10 Budget'!$M$10:$M$109,"OK")&lt;&gt;1,"BASELINE NOT READY",IF(OR(NOT(ISNUMBER(F70)),NOT(ISNUMBER(I70)),J70="",NOT(ISNUMBER(K70))),"INCOMPLETE",IF(I70&gt;0,"OBLIGATION REMAINS","RECONCILED - VERIFY"))))))</x:f>
      </x:c>
    </x:row>
    <x:row r="71" ht="42" customHeight="1">
      <x:c r="A71" s="81"/>
      <x:c r="B71" s="81"/>
      <x:c r="C71" s="178" t="str">
        <x:f>IF(A71="","",SUMIF('B10 Budget'!$A$10:$A$109,A71,'B10 Budget'!$G$10:$G$109))</x:f>
      </x:c>
      <x:c r="D71" s="178" t="str">
        <x:f>IF(A71="","",SUMIFS('C2B Change Log'!$G$10:$G$109,'C2B Change Log'!$S$10:$S$109,A71,'C2B Change Log'!$Q$10:$Q$109,"APPROVED"))</x:f>
      </x:c>
      <x:c r="E71" s="178" t="str">
        <x:f>IF(A71="","",C71+D71)</x:f>
      </x:c>
      <x:c r="F71" s="176"/>
      <x:c r="G71" s="178" t="str">
        <x:f>IF(OR(A71="",NOT(ISNUMBER(F71))),"",F71-C71)</x:f>
      </x:c>
      <x:c r="H71" s="178" t="str">
        <x:f>IF(OR(A71="",NOT(ISNUMBER(F71))),"",F71-E71)</x:f>
      </x:c>
      <x:c r="I71" s="176"/>
      <x:c r="J71" s="81"/>
      <x:c r="K71" s="144"/>
      <x:c r="L71" s="155" t="str">
        <x:f>IF(A71="","",IF(COUNTIF($A$10:$A$109,A71)&gt;1,"DUPLICATE ID",IF(COUNTIF('B10 Budget'!$A$10:$A$109,A71)&lt;&gt;1,"UNKNOWN COST ID",IF(COUNTIFS('B10 Budget'!$A$10:$A$109,A71,'B10 Budget'!$M$10:$M$109,"OK")&lt;&gt;1,"BASELINE NOT READY",IF(OR(NOT(ISNUMBER(F71)),NOT(ISNUMBER(I71)),J71="",NOT(ISNUMBER(K71))),"INCOMPLETE",IF(I71&gt;0,"OBLIGATION REMAINS","RECONCILED - VERIFY"))))))</x:f>
      </x:c>
    </x:row>
    <x:row r="72" ht="42" customHeight="1">
      <x:c r="A72" s="81"/>
      <x:c r="B72" s="81"/>
      <x:c r="C72" s="178" t="str">
        <x:f>IF(A72="","",SUMIF('B10 Budget'!$A$10:$A$109,A72,'B10 Budget'!$G$10:$G$109))</x:f>
      </x:c>
      <x:c r="D72" s="178" t="str">
        <x:f>IF(A72="","",SUMIFS('C2B Change Log'!$G$10:$G$109,'C2B Change Log'!$S$10:$S$109,A72,'C2B Change Log'!$Q$10:$Q$109,"APPROVED"))</x:f>
      </x:c>
      <x:c r="E72" s="178" t="str">
        <x:f>IF(A72="","",C72+D72)</x:f>
      </x:c>
      <x:c r="F72" s="176"/>
      <x:c r="G72" s="178" t="str">
        <x:f>IF(OR(A72="",NOT(ISNUMBER(F72))),"",F72-C72)</x:f>
      </x:c>
      <x:c r="H72" s="178" t="str">
        <x:f>IF(OR(A72="",NOT(ISNUMBER(F72))),"",F72-E72)</x:f>
      </x:c>
      <x:c r="I72" s="176"/>
      <x:c r="J72" s="81"/>
      <x:c r="K72" s="144"/>
      <x:c r="L72" s="155" t="str">
        <x:f>IF(A72="","",IF(COUNTIF($A$10:$A$109,A72)&gt;1,"DUPLICATE ID",IF(COUNTIF('B10 Budget'!$A$10:$A$109,A72)&lt;&gt;1,"UNKNOWN COST ID",IF(COUNTIFS('B10 Budget'!$A$10:$A$109,A72,'B10 Budget'!$M$10:$M$109,"OK")&lt;&gt;1,"BASELINE NOT READY",IF(OR(NOT(ISNUMBER(F72)),NOT(ISNUMBER(I72)),J72="",NOT(ISNUMBER(K72))),"INCOMPLETE",IF(I72&gt;0,"OBLIGATION REMAINS","RECONCILED - VERIFY"))))))</x:f>
      </x:c>
    </x:row>
    <x:row r="73" ht="42" customHeight="1">
      <x:c r="A73" s="81"/>
      <x:c r="B73" s="81"/>
      <x:c r="C73" s="178" t="str">
        <x:f>IF(A73="","",SUMIF('B10 Budget'!$A$10:$A$109,A73,'B10 Budget'!$G$10:$G$109))</x:f>
      </x:c>
      <x:c r="D73" s="178" t="str">
        <x:f>IF(A73="","",SUMIFS('C2B Change Log'!$G$10:$G$109,'C2B Change Log'!$S$10:$S$109,A73,'C2B Change Log'!$Q$10:$Q$109,"APPROVED"))</x:f>
      </x:c>
      <x:c r="E73" s="178" t="str">
        <x:f>IF(A73="","",C73+D73)</x:f>
      </x:c>
      <x:c r="F73" s="176"/>
      <x:c r="G73" s="178" t="str">
        <x:f>IF(OR(A73="",NOT(ISNUMBER(F73))),"",F73-C73)</x:f>
      </x:c>
      <x:c r="H73" s="178" t="str">
        <x:f>IF(OR(A73="",NOT(ISNUMBER(F73))),"",F73-E73)</x:f>
      </x:c>
      <x:c r="I73" s="176"/>
      <x:c r="J73" s="81"/>
      <x:c r="K73" s="144"/>
      <x:c r="L73" s="155" t="str">
        <x:f>IF(A73="","",IF(COUNTIF($A$10:$A$109,A73)&gt;1,"DUPLICATE ID",IF(COUNTIF('B10 Budget'!$A$10:$A$109,A73)&lt;&gt;1,"UNKNOWN COST ID",IF(COUNTIFS('B10 Budget'!$A$10:$A$109,A73,'B10 Budget'!$M$10:$M$109,"OK")&lt;&gt;1,"BASELINE NOT READY",IF(OR(NOT(ISNUMBER(F73)),NOT(ISNUMBER(I73)),J73="",NOT(ISNUMBER(K73))),"INCOMPLETE",IF(I73&gt;0,"OBLIGATION REMAINS","RECONCILED - VERIFY"))))))</x:f>
      </x:c>
    </x:row>
    <x:row r="74" ht="42" customHeight="1">
      <x:c r="A74" s="81"/>
      <x:c r="B74" s="81"/>
      <x:c r="C74" s="178" t="str">
        <x:f>IF(A74="","",SUMIF('B10 Budget'!$A$10:$A$109,A74,'B10 Budget'!$G$10:$G$109))</x:f>
      </x:c>
      <x:c r="D74" s="178" t="str">
        <x:f>IF(A74="","",SUMIFS('C2B Change Log'!$G$10:$G$109,'C2B Change Log'!$S$10:$S$109,A74,'C2B Change Log'!$Q$10:$Q$109,"APPROVED"))</x:f>
      </x:c>
      <x:c r="E74" s="178" t="str">
        <x:f>IF(A74="","",C74+D74)</x:f>
      </x:c>
      <x:c r="F74" s="176"/>
      <x:c r="G74" s="178" t="str">
        <x:f>IF(OR(A74="",NOT(ISNUMBER(F74))),"",F74-C74)</x:f>
      </x:c>
      <x:c r="H74" s="178" t="str">
        <x:f>IF(OR(A74="",NOT(ISNUMBER(F74))),"",F74-E74)</x:f>
      </x:c>
      <x:c r="I74" s="176"/>
      <x:c r="J74" s="81"/>
      <x:c r="K74" s="144"/>
      <x:c r="L74" s="155" t="str">
        <x:f>IF(A74="","",IF(COUNTIF($A$10:$A$109,A74)&gt;1,"DUPLICATE ID",IF(COUNTIF('B10 Budget'!$A$10:$A$109,A74)&lt;&gt;1,"UNKNOWN COST ID",IF(COUNTIFS('B10 Budget'!$A$10:$A$109,A74,'B10 Budget'!$M$10:$M$109,"OK")&lt;&gt;1,"BASELINE NOT READY",IF(OR(NOT(ISNUMBER(F74)),NOT(ISNUMBER(I74)),J74="",NOT(ISNUMBER(K74))),"INCOMPLETE",IF(I74&gt;0,"OBLIGATION REMAINS","RECONCILED - VERIFY"))))))</x:f>
      </x:c>
    </x:row>
    <x:row r="75" ht="42" customHeight="1">
      <x:c r="A75" s="81"/>
      <x:c r="B75" s="81"/>
      <x:c r="C75" s="178" t="str">
        <x:f>IF(A75="","",SUMIF('B10 Budget'!$A$10:$A$109,A75,'B10 Budget'!$G$10:$G$109))</x:f>
      </x:c>
      <x:c r="D75" s="178" t="str">
        <x:f>IF(A75="","",SUMIFS('C2B Change Log'!$G$10:$G$109,'C2B Change Log'!$S$10:$S$109,A75,'C2B Change Log'!$Q$10:$Q$109,"APPROVED"))</x:f>
      </x:c>
      <x:c r="E75" s="178" t="str">
        <x:f>IF(A75="","",C75+D75)</x:f>
      </x:c>
      <x:c r="F75" s="176"/>
      <x:c r="G75" s="178" t="str">
        <x:f>IF(OR(A75="",NOT(ISNUMBER(F75))),"",F75-C75)</x:f>
      </x:c>
      <x:c r="H75" s="178" t="str">
        <x:f>IF(OR(A75="",NOT(ISNUMBER(F75))),"",F75-E75)</x:f>
      </x:c>
      <x:c r="I75" s="176"/>
      <x:c r="J75" s="81"/>
      <x:c r="K75" s="144"/>
      <x:c r="L75" s="155" t="str">
        <x:f>IF(A75="","",IF(COUNTIF($A$10:$A$109,A75)&gt;1,"DUPLICATE ID",IF(COUNTIF('B10 Budget'!$A$10:$A$109,A75)&lt;&gt;1,"UNKNOWN COST ID",IF(COUNTIFS('B10 Budget'!$A$10:$A$109,A75,'B10 Budget'!$M$10:$M$109,"OK")&lt;&gt;1,"BASELINE NOT READY",IF(OR(NOT(ISNUMBER(F75)),NOT(ISNUMBER(I75)),J75="",NOT(ISNUMBER(K75))),"INCOMPLETE",IF(I75&gt;0,"OBLIGATION REMAINS","RECONCILED - VERIFY"))))))</x:f>
      </x:c>
    </x:row>
    <x:row r="76" ht="42" customHeight="1">
      <x:c r="A76" s="81"/>
      <x:c r="B76" s="81"/>
      <x:c r="C76" s="178" t="str">
        <x:f>IF(A76="","",SUMIF('B10 Budget'!$A$10:$A$109,A76,'B10 Budget'!$G$10:$G$109))</x:f>
      </x:c>
      <x:c r="D76" s="178" t="str">
        <x:f>IF(A76="","",SUMIFS('C2B Change Log'!$G$10:$G$109,'C2B Change Log'!$S$10:$S$109,A76,'C2B Change Log'!$Q$10:$Q$109,"APPROVED"))</x:f>
      </x:c>
      <x:c r="E76" s="178" t="str">
        <x:f>IF(A76="","",C76+D76)</x:f>
      </x:c>
      <x:c r="F76" s="176"/>
      <x:c r="G76" s="178" t="str">
        <x:f>IF(OR(A76="",NOT(ISNUMBER(F76))),"",F76-C76)</x:f>
      </x:c>
      <x:c r="H76" s="178" t="str">
        <x:f>IF(OR(A76="",NOT(ISNUMBER(F76))),"",F76-E76)</x:f>
      </x:c>
      <x:c r="I76" s="176"/>
      <x:c r="J76" s="81"/>
      <x:c r="K76" s="144"/>
      <x:c r="L76" s="155" t="str">
        <x:f>IF(A76="","",IF(COUNTIF($A$10:$A$109,A76)&gt;1,"DUPLICATE ID",IF(COUNTIF('B10 Budget'!$A$10:$A$109,A76)&lt;&gt;1,"UNKNOWN COST ID",IF(COUNTIFS('B10 Budget'!$A$10:$A$109,A76,'B10 Budget'!$M$10:$M$109,"OK")&lt;&gt;1,"BASELINE NOT READY",IF(OR(NOT(ISNUMBER(F76)),NOT(ISNUMBER(I76)),J76="",NOT(ISNUMBER(K76))),"INCOMPLETE",IF(I76&gt;0,"OBLIGATION REMAINS","RECONCILED - VERIFY"))))))</x:f>
      </x:c>
    </x:row>
    <x:row r="77" ht="42" customHeight="1">
      <x:c r="A77" s="81"/>
      <x:c r="B77" s="81"/>
      <x:c r="C77" s="178" t="str">
        <x:f>IF(A77="","",SUMIF('B10 Budget'!$A$10:$A$109,A77,'B10 Budget'!$G$10:$G$109))</x:f>
      </x:c>
      <x:c r="D77" s="178" t="str">
        <x:f>IF(A77="","",SUMIFS('C2B Change Log'!$G$10:$G$109,'C2B Change Log'!$S$10:$S$109,A77,'C2B Change Log'!$Q$10:$Q$109,"APPROVED"))</x:f>
      </x:c>
      <x:c r="E77" s="178" t="str">
        <x:f>IF(A77="","",C77+D77)</x:f>
      </x:c>
      <x:c r="F77" s="176"/>
      <x:c r="G77" s="178" t="str">
        <x:f>IF(OR(A77="",NOT(ISNUMBER(F77))),"",F77-C77)</x:f>
      </x:c>
      <x:c r="H77" s="178" t="str">
        <x:f>IF(OR(A77="",NOT(ISNUMBER(F77))),"",F77-E77)</x:f>
      </x:c>
      <x:c r="I77" s="176"/>
      <x:c r="J77" s="81"/>
      <x:c r="K77" s="144"/>
      <x:c r="L77" s="155" t="str">
        <x:f>IF(A77="","",IF(COUNTIF($A$10:$A$109,A77)&gt;1,"DUPLICATE ID",IF(COUNTIF('B10 Budget'!$A$10:$A$109,A77)&lt;&gt;1,"UNKNOWN COST ID",IF(COUNTIFS('B10 Budget'!$A$10:$A$109,A77,'B10 Budget'!$M$10:$M$109,"OK")&lt;&gt;1,"BASELINE NOT READY",IF(OR(NOT(ISNUMBER(F77)),NOT(ISNUMBER(I77)),J77="",NOT(ISNUMBER(K77))),"INCOMPLETE",IF(I77&gt;0,"OBLIGATION REMAINS","RECONCILED - VERIFY"))))))</x:f>
      </x:c>
    </x:row>
    <x:row r="78" ht="42" customHeight="1">
      <x:c r="A78" s="81"/>
      <x:c r="B78" s="81"/>
      <x:c r="C78" s="178" t="str">
        <x:f>IF(A78="","",SUMIF('B10 Budget'!$A$10:$A$109,A78,'B10 Budget'!$G$10:$G$109))</x:f>
      </x:c>
      <x:c r="D78" s="178" t="str">
        <x:f>IF(A78="","",SUMIFS('C2B Change Log'!$G$10:$G$109,'C2B Change Log'!$S$10:$S$109,A78,'C2B Change Log'!$Q$10:$Q$109,"APPROVED"))</x:f>
      </x:c>
      <x:c r="E78" s="178" t="str">
        <x:f>IF(A78="","",C78+D78)</x:f>
      </x:c>
      <x:c r="F78" s="176"/>
      <x:c r="G78" s="178" t="str">
        <x:f>IF(OR(A78="",NOT(ISNUMBER(F78))),"",F78-C78)</x:f>
      </x:c>
      <x:c r="H78" s="178" t="str">
        <x:f>IF(OR(A78="",NOT(ISNUMBER(F78))),"",F78-E78)</x:f>
      </x:c>
      <x:c r="I78" s="176"/>
      <x:c r="J78" s="81"/>
      <x:c r="K78" s="144"/>
      <x:c r="L78" s="155" t="str">
        <x:f>IF(A78="","",IF(COUNTIF($A$10:$A$109,A78)&gt;1,"DUPLICATE ID",IF(COUNTIF('B10 Budget'!$A$10:$A$109,A78)&lt;&gt;1,"UNKNOWN COST ID",IF(COUNTIFS('B10 Budget'!$A$10:$A$109,A78,'B10 Budget'!$M$10:$M$109,"OK")&lt;&gt;1,"BASELINE NOT READY",IF(OR(NOT(ISNUMBER(F78)),NOT(ISNUMBER(I78)),J78="",NOT(ISNUMBER(K78))),"INCOMPLETE",IF(I78&gt;0,"OBLIGATION REMAINS","RECONCILED - VERIFY"))))))</x:f>
      </x:c>
    </x:row>
    <x:row r="79" ht="42" customHeight="1">
      <x:c r="A79" s="81"/>
      <x:c r="B79" s="81"/>
      <x:c r="C79" s="178" t="str">
        <x:f>IF(A79="","",SUMIF('B10 Budget'!$A$10:$A$109,A79,'B10 Budget'!$G$10:$G$109))</x:f>
      </x:c>
      <x:c r="D79" s="178" t="str">
        <x:f>IF(A79="","",SUMIFS('C2B Change Log'!$G$10:$G$109,'C2B Change Log'!$S$10:$S$109,A79,'C2B Change Log'!$Q$10:$Q$109,"APPROVED"))</x:f>
      </x:c>
      <x:c r="E79" s="178" t="str">
        <x:f>IF(A79="","",C79+D79)</x:f>
      </x:c>
      <x:c r="F79" s="176"/>
      <x:c r="G79" s="178" t="str">
        <x:f>IF(OR(A79="",NOT(ISNUMBER(F79))),"",F79-C79)</x:f>
      </x:c>
      <x:c r="H79" s="178" t="str">
        <x:f>IF(OR(A79="",NOT(ISNUMBER(F79))),"",F79-E79)</x:f>
      </x:c>
      <x:c r="I79" s="176"/>
      <x:c r="J79" s="81"/>
      <x:c r="K79" s="144"/>
      <x:c r="L79" s="155" t="str">
        <x:f>IF(A79="","",IF(COUNTIF($A$10:$A$109,A79)&gt;1,"DUPLICATE ID",IF(COUNTIF('B10 Budget'!$A$10:$A$109,A79)&lt;&gt;1,"UNKNOWN COST ID",IF(COUNTIFS('B10 Budget'!$A$10:$A$109,A79,'B10 Budget'!$M$10:$M$109,"OK")&lt;&gt;1,"BASELINE NOT READY",IF(OR(NOT(ISNUMBER(F79)),NOT(ISNUMBER(I79)),J79="",NOT(ISNUMBER(K79))),"INCOMPLETE",IF(I79&gt;0,"OBLIGATION REMAINS","RECONCILED - VERIFY"))))))</x:f>
      </x:c>
    </x:row>
    <x:row r="80" ht="42" customHeight="1">
      <x:c r="A80" s="81"/>
      <x:c r="B80" s="81"/>
      <x:c r="C80" s="178" t="str">
        <x:f>IF(A80="","",SUMIF('B10 Budget'!$A$10:$A$109,A80,'B10 Budget'!$G$10:$G$109))</x:f>
      </x:c>
      <x:c r="D80" s="178" t="str">
        <x:f>IF(A80="","",SUMIFS('C2B Change Log'!$G$10:$G$109,'C2B Change Log'!$S$10:$S$109,A80,'C2B Change Log'!$Q$10:$Q$109,"APPROVED"))</x:f>
      </x:c>
      <x:c r="E80" s="178" t="str">
        <x:f>IF(A80="","",C80+D80)</x:f>
      </x:c>
      <x:c r="F80" s="176"/>
      <x:c r="G80" s="178" t="str">
        <x:f>IF(OR(A80="",NOT(ISNUMBER(F80))),"",F80-C80)</x:f>
      </x:c>
      <x:c r="H80" s="178" t="str">
        <x:f>IF(OR(A80="",NOT(ISNUMBER(F80))),"",F80-E80)</x:f>
      </x:c>
      <x:c r="I80" s="176"/>
      <x:c r="J80" s="81"/>
      <x:c r="K80" s="144"/>
      <x:c r="L80" s="155" t="str">
        <x:f>IF(A80="","",IF(COUNTIF($A$10:$A$109,A80)&gt;1,"DUPLICATE ID",IF(COUNTIF('B10 Budget'!$A$10:$A$109,A80)&lt;&gt;1,"UNKNOWN COST ID",IF(COUNTIFS('B10 Budget'!$A$10:$A$109,A80,'B10 Budget'!$M$10:$M$109,"OK")&lt;&gt;1,"BASELINE NOT READY",IF(OR(NOT(ISNUMBER(F80)),NOT(ISNUMBER(I80)),J80="",NOT(ISNUMBER(K80))),"INCOMPLETE",IF(I80&gt;0,"OBLIGATION REMAINS","RECONCILED - VERIFY"))))))</x:f>
      </x:c>
    </x:row>
    <x:row r="81" ht="42" customHeight="1">
      <x:c r="A81" s="81"/>
      <x:c r="B81" s="81"/>
      <x:c r="C81" s="178" t="str">
        <x:f>IF(A81="","",SUMIF('B10 Budget'!$A$10:$A$109,A81,'B10 Budget'!$G$10:$G$109))</x:f>
      </x:c>
      <x:c r="D81" s="178" t="str">
        <x:f>IF(A81="","",SUMIFS('C2B Change Log'!$G$10:$G$109,'C2B Change Log'!$S$10:$S$109,A81,'C2B Change Log'!$Q$10:$Q$109,"APPROVED"))</x:f>
      </x:c>
      <x:c r="E81" s="178" t="str">
        <x:f>IF(A81="","",C81+D81)</x:f>
      </x:c>
      <x:c r="F81" s="176"/>
      <x:c r="G81" s="178" t="str">
        <x:f>IF(OR(A81="",NOT(ISNUMBER(F81))),"",F81-C81)</x:f>
      </x:c>
      <x:c r="H81" s="178" t="str">
        <x:f>IF(OR(A81="",NOT(ISNUMBER(F81))),"",F81-E81)</x:f>
      </x:c>
      <x:c r="I81" s="176"/>
      <x:c r="J81" s="81"/>
      <x:c r="K81" s="144"/>
      <x:c r="L81" s="155" t="str">
        <x:f>IF(A81="","",IF(COUNTIF($A$10:$A$109,A81)&gt;1,"DUPLICATE ID",IF(COUNTIF('B10 Budget'!$A$10:$A$109,A81)&lt;&gt;1,"UNKNOWN COST ID",IF(COUNTIFS('B10 Budget'!$A$10:$A$109,A81,'B10 Budget'!$M$10:$M$109,"OK")&lt;&gt;1,"BASELINE NOT READY",IF(OR(NOT(ISNUMBER(F81)),NOT(ISNUMBER(I81)),J81="",NOT(ISNUMBER(K81))),"INCOMPLETE",IF(I81&gt;0,"OBLIGATION REMAINS","RECONCILED - VERIFY"))))))</x:f>
      </x:c>
    </x:row>
    <x:row r="82" ht="42" customHeight="1">
      <x:c r="A82" s="81"/>
      <x:c r="B82" s="81"/>
      <x:c r="C82" s="178" t="str">
        <x:f>IF(A82="","",SUMIF('B10 Budget'!$A$10:$A$109,A82,'B10 Budget'!$G$10:$G$109))</x:f>
      </x:c>
      <x:c r="D82" s="178" t="str">
        <x:f>IF(A82="","",SUMIFS('C2B Change Log'!$G$10:$G$109,'C2B Change Log'!$S$10:$S$109,A82,'C2B Change Log'!$Q$10:$Q$109,"APPROVED"))</x:f>
      </x:c>
      <x:c r="E82" s="178" t="str">
        <x:f>IF(A82="","",C82+D82)</x:f>
      </x:c>
      <x:c r="F82" s="176"/>
      <x:c r="G82" s="178" t="str">
        <x:f>IF(OR(A82="",NOT(ISNUMBER(F82))),"",F82-C82)</x:f>
      </x:c>
      <x:c r="H82" s="178" t="str">
        <x:f>IF(OR(A82="",NOT(ISNUMBER(F82))),"",F82-E82)</x:f>
      </x:c>
      <x:c r="I82" s="176"/>
      <x:c r="J82" s="81"/>
      <x:c r="K82" s="144"/>
      <x:c r="L82" s="155" t="str">
        <x:f>IF(A82="","",IF(COUNTIF($A$10:$A$109,A82)&gt;1,"DUPLICATE ID",IF(COUNTIF('B10 Budget'!$A$10:$A$109,A82)&lt;&gt;1,"UNKNOWN COST ID",IF(COUNTIFS('B10 Budget'!$A$10:$A$109,A82,'B10 Budget'!$M$10:$M$109,"OK")&lt;&gt;1,"BASELINE NOT READY",IF(OR(NOT(ISNUMBER(F82)),NOT(ISNUMBER(I82)),J82="",NOT(ISNUMBER(K82))),"INCOMPLETE",IF(I82&gt;0,"OBLIGATION REMAINS","RECONCILED - VERIFY"))))))</x:f>
      </x:c>
    </x:row>
    <x:row r="83" ht="42" customHeight="1">
      <x:c r="A83" s="81"/>
      <x:c r="B83" s="81"/>
      <x:c r="C83" s="178" t="str">
        <x:f>IF(A83="","",SUMIF('B10 Budget'!$A$10:$A$109,A83,'B10 Budget'!$G$10:$G$109))</x:f>
      </x:c>
      <x:c r="D83" s="178" t="str">
        <x:f>IF(A83="","",SUMIFS('C2B Change Log'!$G$10:$G$109,'C2B Change Log'!$S$10:$S$109,A83,'C2B Change Log'!$Q$10:$Q$109,"APPROVED"))</x:f>
      </x:c>
      <x:c r="E83" s="178" t="str">
        <x:f>IF(A83="","",C83+D83)</x:f>
      </x:c>
      <x:c r="F83" s="176"/>
      <x:c r="G83" s="178" t="str">
        <x:f>IF(OR(A83="",NOT(ISNUMBER(F83))),"",F83-C83)</x:f>
      </x:c>
      <x:c r="H83" s="178" t="str">
        <x:f>IF(OR(A83="",NOT(ISNUMBER(F83))),"",F83-E83)</x:f>
      </x:c>
      <x:c r="I83" s="176"/>
      <x:c r="J83" s="81"/>
      <x:c r="K83" s="144"/>
      <x:c r="L83" s="155" t="str">
        <x:f>IF(A83="","",IF(COUNTIF($A$10:$A$109,A83)&gt;1,"DUPLICATE ID",IF(COUNTIF('B10 Budget'!$A$10:$A$109,A83)&lt;&gt;1,"UNKNOWN COST ID",IF(COUNTIFS('B10 Budget'!$A$10:$A$109,A83,'B10 Budget'!$M$10:$M$109,"OK")&lt;&gt;1,"BASELINE NOT READY",IF(OR(NOT(ISNUMBER(F83)),NOT(ISNUMBER(I83)),J83="",NOT(ISNUMBER(K83))),"INCOMPLETE",IF(I83&gt;0,"OBLIGATION REMAINS","RECONCILED - VERIFY"))))))</x:f>
      </x:c>
    </x:row>
    <x:row r="84" ht="42" customHeight="1">
      <x:c r="A84" s="81"/>
      <x:c r="B84" s="81"/>
      <x:c r="C84" s="178" t="str">
        <x:f>IF(A84="","",SUMIF('B10 Budget'!$A$10:$A$109,A84,'B10 Budget'!$G$10:$G$109))</x:f>
      </x:c>
      <x:c r="D84" s="178" t="str">
        <x:f>IF(A84="","",SUMIFS('C2B Change Log'!$G$10:$G$109,'C2B Change Log'!$S$10:$S$109,A84,'C2B Change Log'!$Q$10:$Q$109,"APPROVED"))</x:f>
      </x:c>
      <x:c r="E84" s="178" t="str">
        <x:f>IF(A84="","",C84+D84)</x:f>
      </x:c>
      <x:c r="F84" s="176"/>
      <x:c r="G84" s="178" t="str">
        <x:f>IF(OR(A84="",NOT(ISNUMBER(F84))),"",F84-C84)</x:f>
      </x:c>
      <x:c r="H84" s="178" t="str">
        <x:f>IF(OR(A84="",NOT(ISNUMBER(F84))),"",F84-E84)</x:f>
      </x:c>
      <x:c r="I84" s="176"/>
      <x:c r="J84" s="81"/>
      <x:c r="K84" s="144"/>
      <x:c r="L84" s="155" t="str">
        <x:f>IF(A84="","",IF(COUNTIF($A$10:$A$109,A84)&gt;1,"DUPLICATE ID",IF(COUNTIF('B10 Budget'!$A$10:$A$109,A84)&lt;&gt;1,"UNKNOWN COST ID",IF(COUNTIFS('B10 Budget'!$A$10:$A$109,A84,'B10 Budget'!$M$10:$M$109,"OK")&lt;&gt;1,"BASELINE NOT READY",IF(OR(NOT(ISNUMBER(F84)),NOT(ISNUMBER(I84)),J84="",NOT(ISNUMBER(K84))),"INCOMPLETE",IF(I84&gt;0,"OBLIGATION REMAINS","RECONCILED - VERIFY"))))))</x:f>
      </x:c>
    </x:row>
    <x:row r="85" ht="42" customHeight="1">
      <x:c r="A85" s="81"/>
      <x:c r="B85" s="81"/>
      <x:c r="C85" s="178" t="str">
        <x:f>IF(A85="","",SUMIF('B10 Budget'!$A$10:$A$109,A85,'B10 Budget'!$G$10:$G$109))</x:f>
      </x:c>
      <x:c r="D85" s="178" t="str">
        <x:f>IF(A85="","",SUMIFS('C2B Change Log'!$G$10:$G$109,'C2B Change Log'!$S$10:$S$109,A85,'C2B Change Log'!$Q$10:$Q$109,"APPROVED"))</x:f>
      </x:c>
      <x:c r="E85" s="178" t="str">
        <x:f>IF(A85="","",C85+D85)</x:f>
      </x:c>
      <x:c r="F85" s="176"/>
      <x:c r="G85" s="178" t="str">
        <x:f>IF(OR(A85="",NOT(ISNUMBER(F85))),"",F85-C85)</x:f>
      </x:c>
      <x:c r="H85" s="178" t="str">
        <x:f>IF(OR(A85="",NOT(ISNUMBER(F85))),"",F85-E85)</x:f>
      </x:c>
      <x:c r="I85" s="176"/>
      <x:c r="J85" s="81"/>
      <x:c r="K85" s="144"/>
      <x:c r="L85" s="155" t="str">
        <x:f>IF(A85="","",IF(COUNTIF($A$10:$A$109,A85)&gt;1,"DUPLICATE ID",IF(COUNTIF('B10 Budget'!$A$10:$A$109,A85)&lt;&gt;1,"UNKNOWN COST ID",IF(COUNTIFS('B10 Budget'!$A$10:$A$109,A85,'B10 Budget'!$M$10:$M$109,"OK")&lt;&gt;1,"BASELINE NOT READY",IF(OR(NOT(ISNUMBER(F85)),NOT(ISNUMBER(I85)),J85="",NOT(ISNUMBER(K85))),"INCOMPLETE",IF(I85&gt;0,"OBLIGATION REMAINS","RECONCILED - VERIFY"))))))</x:f>
      </x:c>
    </x:row>
    <x:row r="86" ht="42" customHeight="1">
      <x:c r="A86" s="81"/>
      <x:c r="B86" s="81"/>
      <x:c r="C86" s="178" t="str">
        <x:f>IF(A86="","",SUMIF('B10 Budget'!$A$10:$A$109,A86,'B10 Budget'!$G$10:$G$109))</x:f>
      </x:c>
      <x:c r="D86" s="178" t="str">
        <x:f>IF(A86="","",SUMIFS('C2B Change Log'!$G$10:$G$109,'C2B Change Log'!$S$10:$S$109,A86,'C2B Change Log'!$Q$10:$Q$109,"APPROVED"))</x:f>
      </x:c>
      <x:c r="E86" s="178" t="str">
        <x:f>IF(A86="","",C86+D86)</x:f>
      </x:c>
      <x:c r="F86" s="176"/>
      <x:c r="G86" s="178" t="str">
        <x:f>IF(OR(A86="",NOT(ISNUMBER(F86))),"",F86-C86)</x:f>
      </x:c>
      <x:c r="H86" s="178" t="str">
        <x:f>IF(OR(A86="",NOT(ISNUMBER(F86))),"",F86-E86)</x:f>
      </x:c>
      <x:c r="I86" s="176"/>
      <x:c r="J86" s="81"/>
      <x:c r="K86" s="144"/>
      <x:c r="L86" s="155" t="str">
        <x:f>IF(A86="","",IF(COUNTIF($A$10:$A$109,A86)&gt;1,"DUPLICATE ID",IF(COUNTIF('B10 Budget'!$A$10:$A$109,A86)&lt;&gt;1,"UNKNOWN COST ID",IF(COUNTIFS('B10 Budget'!$A$10:$A$109,A86,'B10 Budget'!$M$10:$M$109,"OK")&lt;&gt;1,"BASELINE NOT READY",IF(OR(NOT(ISNUMBER(F86)),NOT(ISNUMBER(I86)),J86="",NOT(ISNUMBER(K86))),"INCOMPLETE",IF(I86&gt;0,"OBLIGATION REMAINS","RECONCILED - VERIFY"))))))</x:f>
      </x:c>
    </x:row>
    <x:row r="87" ht="42" customHeight="1">
      <x:c r="A87" s="81"/>
      <x:c r="B87" s="81"/>
      <x:c r="C87" s="178" t="str">
        <x:f>IF(A87="","",SUMIF('B10 Budget'!$A$10:$A$109,A87,'B10 Budget'!$G$10:$G$109))</x:f>
      </x:c>
      <x:c r="D87" s="178" t="str">
        <x:f>IF(A87="","",SUMIFS('C2B Change Log'!$G$10:$G$109,'C2B Change Log'!$S$10:$S$109,A87,'C2B Change Log'!$Q$10:$Q$109,"APPROVED"))</x:f>
      </x:c>
      <x:c r="E87" s="178" t="str">
        <x:f>IF(A87="","",C87+D87)</x:f>
      </x:c>
      <x:c r="F87" s="176"/>
      <x:c r="G87" s="178" t="str">
        <x:f>IF(OR(A87="",NOT(ISNUMBER(F87))),"",F87-C87)</x:f>
      </x:c>
      <x:c r="H87" s="178" t="str">
        <x:f>IF(OR(A87="",NOT(ISNUMBER(F87))),"",F87-E87)</x:f>
      </x:c>
      <x:c r="I87" s="176"/>
      <x:c r="J87" s="81"/>
      <x:c r="K87" s="144"/>
      <x:c r="L87" s="155" t="str">
        <x:f>IF(A87="","",IF(COUNTIF($A$10:$A$109,A87)&gt;1,"DUPLICATE ID",IF(COUNTIF('B10 Budget'!$A$10:$A$109,A87)&lt;&gt;1,"UNKNOWN COST ID",IF(COUNTIFS('B10 Budget'!$A$10:$A$109,A87,'B10 Budget'!$M$10:$M$109,"OK")&lt;&gt;1,"BASELINE NOT READY",IF(OR(NOT(ISNUMBER(F87)),NOT(ISNUMBER(I87)),J87="",NOT(ISNUMBER(K87))),"INCOMPLETE",IF(I87&gt;0,"OBLIGATION REMAINS","RECONCILED - VERIFY"))))))</x:f>
      </x:c>
    </x:row>
    <x:row r="88" ht="42" customHeight="1">
      <x:c r="A88" s="81"/>
      <x:c r="B88" s="81"/>
      <x:c r="C88" s="178" t="str">
        <x:f>IF(A88="","",SUMIF('B10 Budget'!$A$10:$A$109,A88,'B10 Budget'!$G$10:$G$109))</x:f>
      </x:c>
      <x:c r="D88" s="178" t="str">
        <x:f>IF(A88="","",SUMIFS('C2B Change Log'!$G$10:$G$109,'C2B Change Log'!$S$10:$S$109,A88,'C2B Change Log'!$Q$10:$Q$109,"APPROVED"))</x:f>
      </x:c>
      <x:c r="E88" s="178" t="str">
        <x:f>IF(A88="","",C88+D88)</x:f>
      </x:c>
      <x:c r="F88" s="176"/>
      <x:c r="G88" s="178" t="str">
        <x:f>IF(OR(A88="",NOT(ISNUMBER(F88))),"",F88-C88)</x:f>
      </x:c>
      <x:c r="H88" s="178" t="str">
        <x:f>IF(OR(A88="",NOT(ISNUMBER(F88))),"",F88-E88)</x:f>
      </x:c>
      <x:c r="I88" s="176"/>
      <x:c r="J88" s="81"/>
      <x:c r="K88" s="144"/>
      <x:c r="L88" s="155" t="str">
        <x:f>IF(A88="","",IF(COUNTIF($A$10:$A$109,A88)&gt;1,"DUPLICATE ID",IF(COUNTIF('B10 Budget'!$A$10:$A$109,A88)&lt;&gt;1,"UNKNOWN COST ID",IF(COUNTIFS('B10 Budget'!$A$10:$A$109,A88,'B10 Budget'!$M$10:$M$109,"OK")&lt;&gt;1,"BASELINE NOT READY",IF(OR(NOT(ISNUMBER(F88)),NOT(ISNUMBER(I88)),J88="",NOT(ISNUMBER(K88))),"INCOMPLETE",IF(I88&gt;0,"OBLIGATION REMAINS","RECONCILED - VERIFY"))))))</x:f>
      </x:c>
    </x:row>
    <x:row r="89" ht="42" customHeight="1">
      <x:c r="A89" s="81"/>
      <x:c r="B89" s="81"/>
      <x:c r="C89" s="178" t="str">
        <x:f>IF(A89="","",SUMIF('B10 Budget'!$A$10:$A$109,A89,'B10 Budget'!$G$10:$G$109))</x:f>
      </x:c>
      <x:c r="D89" s="178" t="str">
        <x:f>IF(A89="","",SUMIFS('C2B Change Log'!$G$10:$G$109,'C2B Change Log'!$S$10:$S$109,A89,'C2B Change Log'!$Q$10:$Q$109,"APPROVED"))</x:f>
      </x:c>
      <x:c r="E89" s="178" t="str">
        <x:f>IF(A89="","",C89+D89)</x:f>
      </x:c>
      <x:c r="F89" s="176"/>
      <x:c r="G89" s="178" t="str">
        <x:f>IF(OR(A89="",NOT(ISNUMBER(F89))),"",F89-C89)</x:f>
      </x:c>
      <x:c r="H89" s="178" t="str">
        <x:f>IF(OR(A89="",NOT(ISNUMBER(F89))),"",F89-E89)</x:f>
      </x:c>
      <x:c r="I89" s="176"/>
      <x:c r="J89" s="81"/>
      <x:c r="K89" s="144"/>
      <x:c r="L89" s="155" t="str">
        <x:f>IF(A89="","",IF(COUNTIF($A$10:$A$109,A89)&gt;1,"DUPLICATE ID",IF(COUNTIF('B10 Budget'!$A$10:$A$109,A89)&lt;&gt;1,"UNKNOWN COST ID",IF(COUNTIFS('B10 Budget'!$A$10:$A$109,A89,'B10 Budget'!$M$10:$M$109,"OK")&lt;&gt;1,"BASELINE NOT READY",IF(OR(NOT(ISNUMBER(F89)),NOT(ISNUMBER(I89)),J89="",NOT(ISNUMBER(K89))),"INCOMPLETE",IF(I89&gt;0,"OBLIGATION REMAINS","RECONCILED - VERIFY"))))))</x:f>
      </x:c>
    </x:row>
    <x:row r="90" ht="42" customHeight="1">
      <x:c r="A90" s="81"/>
      <x:c r="B90" s="81"/>
      <x:c r="C90" s="178" t="str">
        <x:f>IF(A90="","",SUMIF('B10 Budget'!$A$10:$A$109,A90,'B10 Budget'!$G$10:$G$109))</x:f>
      </x:c>
      <x:c r="D90" s="178" t="str">
        <x:f>IF(A90="","",SUMIFS('C2B Change Log'!$G$10:$G$109,'C2B Change Log'!$S$10:$S$109,A90,'C2B Change Log'!$Q$10:$Q$109,"APPROVED"))</x:f>
      </x:c>
      <x:c r="E90" s="178" t="str">
        <x:f>IF(A90="","",C90+D90)</x:f>
      </x:c>
      <x:c r="F90" s="176"/>
      <x:c r="G90" s="178" t="str">
        <x:f>IF(OR(A90="",NOT(ISNUMBER(F90))),"",F90-C90)</x:f>
      </x:c>
      <x:c r="H90" s="178" t="str">
        <x:f>IF(OR(A90="",NOT(ISNUMBER(F90))),"",F90-E90)</x:f>
      </x:c>
      <x:c r="I90" s="176"/>
      <x:c r="J90" s="81"/>
      <x:c r="K90" s="144"/>
      <x:c r="L90" s="155" t="str">
        <x:f>IF(A90="","",IF(COUNTIF($A$10:$A$109,A90)&gt;1,"DUPLICATE ID",IF(COUNTIF('B10 Budget'!$A$10:$A$109,A90)&lt;&gt;1,"UNKNOWN COST ID",IF(COUNTIFS('B10 Budget'!$A$10:$A$109,A90,'B10 Budget'!$M$10:$M$109,"OK")&lt;&gt;1,"BASELINE NOT READY",IF(OR(NOT(ISNUMBER(F90)),NOT(ISNUMBER(I90)),J90="",NOT(ISNUMBER(K90))),"INCOMPLETE",IF(I90&gt;0,"OBLIGATION REMAINS","RECONCILED - VERIFY"))))))</x:f>
      </x:c>
    </x:row>
    <x:row r="91" ht="42" customHeight="1">
      <x:c r="A91" s="81"/>
      <x:c r="B91" s="81"/>
      <x:c r="C91" s="178" t="str">
        <x:f>IF(A91="","",SUMIF('B10 Budget'!$A$10:$A$109,A91,'B10 Budget'!$G$10:$G$109))</x:f>
      </x:c>
      <x:c r="D91" s="178" t="str">
        <x:f>IF(A91="","",SUMIFS('C2B Change Log'!$G$10:$G$109,'C2B Change Log'!$S$10:$S$109,A91,'C2B Change Log'!$Q$10:$Q$109,"APPROVED"))</x:f>
      </x:c>
      <x:c r="E91" s="178" t="str">
        <x:f>IF(A91="","",C91+D91)</x:f>
      </x:c>
      <x:c r="F91" s="176"/>
      <x:c r="G91" s="178" t="str">
        <x:f>IF(OR(A91="",NOT(ISNUMBER(F91))),"",F91-C91)</x:f>
      </x:c>
      <x:c r="H91" s="178" t="str">
        <x:f>IF(OR(A91="",NOT(ISNUMBER(F91))),"",F91-E91)</x:f>
      </x:c>
      <x:c r="I91" s="176"/>
      <x:c r="J91" s="81"/>
      <x:c r="K91" s="144"/>
      <x:c r="L91" s="155" t="str">
        <x:f>IF(A91="","",IF(COUNTIF($A$10:$A$109,A91)&gt;1,"DUPLICATE ID",IF(COUNTIF('B10 Budget'!$A$10:$A$109,A91)&lt;&gt;1,"UNKNOWN COST ID",IF(COUNTIFS('B10 Budget'!$A$10:$A$109,A91,'B10 Budget'!$M$10:$M$109,"OK")&lt;&gt;1,"BASELINE NOT READY",IF(OR(NOT(ISNUMBER(F91)),NOT(ISNUMBER(I91)),J91="",NOT(ISNUMBER(K91))),"INCOMPLETE",IF(I91&gt;0,"OBLIGATION REMAINS","RECONCILED - VERIFY"))))))</x:f>
      </x:c>
    </x:row>
    <x:row r="92" ht="42" customHeight="1">
      <x:c r="A92" s="81"/>
      <x:c r="B92" s="81"/>
      <x:c r="C92" s="178" t="str">
        <x:f>IF(A92="","",SUMIF('B10 Budget'!$A$10:$A$109,A92,'B10 Budget'!$G$10:$G$109))</x:f>
      </x:c>
      <x:c r="D92" s="178" t="str">
        <x:f>IF(A92="","",SUMIFS('C2B Change Log'!$G$10:$G$109,'C2B Change Log'!$S$10:$S$109,A92,'C2B Change Log'!$Q$10:$Q$109,"APPROVED"))</x:f>
      </x:c>
      <x:c r="E92" s="178" t="str">
        <x:f>IF(A92="","",C92+D92)</x:f>
      </x:c>
      <x:c r="F92" s="176"/>
      <x:c r="G92" s="178" t="str">
        <x:f>IF(OR(A92="",NOT(ISNUMBER(F92))),"",F92-C92)</x:f>
      </x:c>
      <x:c r="H92" s="178" t="str">
        <x:f>IF(OR(A92="",NOT(ISNUMBER(F92))),"",F92-E92)</x:f>
      </x:c>
      <x:c r="I92" s="176"/>
      <x:c r="J92" s="81"/>
      <x:c r="K92" s="144"/>
      <x:c r="L92" s="155" t="str">
        <x:f>IF(A92="","",IF(COUNTIF($A$10:$A$109,A92)&gt;1,"DUPLICATE ID",IF(COUNTIF('B10 Budget'!$A$10:$A$109,A92)&lt;&gt;1,"UNKNOWN COST ID",IF(COUNTIFS('B10 Budget'!$A$10:$A$109,A92,'B10 Budget'!$M$10:$M$109,"OK")&lt;&gt;1,"BASELINE NOT READY",IF(OR(NOT(ISNUMBER(F92)),NOT(ISNUMBER(I92)),J92="",NOT(ISNUMBER(K92))),"INCOMPLETE",IF(I92&gt;0,"OBLIGATION REMAINS","RECONCILED - VERIFY"))))))</x:f>
      </x:c>
    </x:row>
    <x:row r="93" ht="42" customHeight="1">
      <x:c r="A93" s="81"/>
      <x:c r="B93" s="81"/>
      <x:c r="C93" s="178" t="str">
        <x:f>IF(A93="","",SUMIF('B10 Budget'!$A$10:$A$109,A93,'B10 Budget'!$G$10:$G$109))</x:f>
      </x:c>
      <x:c r="D93" s="178" t="str">
        <x:f>IF(A93="","",SUMIFS('C2B Change Log'!$G$10:$G$109,'C2B Change Log'!$S$10:$S$109,A93,'C2B Change Log'!$Q$10:$Q$109,"APPROVED"))</x:f>
      </x:c>
      <x:c r="E93" s="178" t="str">
        <x:f>IF(A93="","",C93+D93)</x:f>
      </x:c>
      <x:c r="F93" s="176"/>
      <x:c r="G93" s="178" t="str">
        <x:f>IF(OR(A93="",NOT(ISNUMBER(F93))),"",F93-C93)</x:f>
      </x:c>
      <x:c r="H93" s="178" t="str">
        <x:f>IF(OR(A93="",NOT(ISNUMBER(F93))),"",F93-E93)</x:f>
      </x:c>
      <x:c r="I93" s="176"/>
      <x:c r="J93" s="81"/>
      <x:c r="K93" s="144"/>
      <x:c r="L93" s="155" t="str">
        <x:f>IF(A93="","",IF(COUNTIF($A$10:$A$109,A93)&gt;1,"DUPLICATE ID",IF(COUNTIF('B10 Budget'!$A$10:$A$109,A93)&lt;&gt;1,"UNKNOWN COST ID",IF(COUNTIFS('B10 Budget'!$A$10:$A$109,A93,'B10 Budget'!$M$10:$M$109,"OK")&lt;&gt;1,"BASELINE NOT READY",IF(OR(NOT(ISNUMBER(F93)),NOT(ISNUMBER(I93)),J93="",NOT(ISNUMBER(K93))),"INCOMPLETE",IF(I93&gt;0,"OBLIGATION REMAINS","RECONCILED - VERIFY"))))))</x:f>
      </x:c>
    </x:row>
    <x:row r="94" ht="42" customHeight="1">
      <x:c r="A94" s="81"/>
      <x:c r="B94" s="81"/>
      <x:c r="C94" s="178" t="str">
        <x:f>IF(A94="","",SUMIF('B10 Budget'!$A$10:$A$109,A94,'B10 Budget'!$G$10:$G$109))</x:f>
      </x:c>
      <x:c r="D94" s="178" t="str">
        <x:f>IF(A94="","",SUMIFS('C2B Change Log'!$G$10:$G$109,'C2B Change Log'!$S$10:$S$109,A94,'C2B Change Log'!$Q$10:$Q$109,"APPROVED"))</x:f>
      </x:c>
      <x:c r="E94" s="178" t="str">
        <x:f>IF(A94="","",C94+D94)</x:f>
      </x:c>
      <x:c r="F94" s="176"/>
      <x:c r="G94" s="178" t="str">
        <x:f>IF(OR(A94="",NOT(ISNUMBER(F94))),"",F94-C94)</x:f>
      </x:c>
      <x:c r="H94" s="178" t="str">
        <x:f>IF(OR(A94="",NOT(ISNUMBER(F94))),"",F94-E94)</x:f>
      </x:c>
      <x:c r="I94" s="176"/>
      <x:c r="J94" s="81"/>
      <x:c r="K94" s="144"/>
      <x:c r="L94" s="155" t="str">
        <x:f>IF(A94="","",IF(COUNTIF($A$10:$A$109,A94)&gt;1,"DUPLICATE ID",IF(COUNTIF('B10 Budget'!$A$10:$A$109,A94)&lt;&gt;1,"UNKNOWN COST ID",IF(COUNTIFS('B10 Budget'!$A$10:$A$109,A94,'B10 Budget'!$M$10:$M$109,"OK")&lt;&gt;1,"BASELINE NOT READY",IF(OR(NOT(ISNUMBER(F94)),NOT(ISNUMBER(I94)),J94="",NOT(ISNUMBER(K94))),"INCOMPLETE",IF(I94&gt;0,"OBLIGATION REMAINS","RECONCILED - VERIFY"))))))</x:f>
      </x:c>
    </x:row>
    <x:row r="95" ht="42" customHeight="1">
      <x:c r="A95" s="81"/>
      <x:c r="B95" s="81"/>
      <x:c r="C95" s="178" t="str">
        <x:f>IF(A95="","",SUMIF('B10 Budget'!$A$10:$A$109,A95,'B10 Budget'!$G$10:$G$109))</x:f>
      </x:c>
      <x:c r="D95" s="178" t="str">
        <x:f>IF(A95="","",SUMIFS('C2B Change Log'!$G$10:$G$109,'C2B Change Log'!$S$10:$S$109,A95,'C2B Change Log'!$Q$10:$Q$109,"APPROVED"))</x:f>
      </x:c>
      <x:c r="E95" s="178" t="str">
        <x:f>IF(A95="","",C95+D95)</x:f>
      </x:c>
      <x:c r="F95" s="176"/>
      <x:c r="G95" s="178" t="str">
        <x:f>IF(OR(A95="",NOT(ISNUMBER(F95))),"",F95-C95)</x:f>
      </x:c>
      <x:c r="H95" s="178" t="str">
        <x:f>IF(OR(A95="",NOT(ISNUMBER(F95))),"",F95-E95)</x:f>
      </x:c>
      <x:c r="I95" s="176"/>
      <x:c r="J95" s="81"/>
      <x:c r="K95" s="144"/>
      <x:c r="L95" s="155" t="str">
        <x:f>IF(A95="","",IF(COUNTIF($A$10:$A$109,A95)&gt;1,"DUPLICATE ID",IF(COUNTIF('B10 Budget'!$A$10:$A$109,A95)&lt;&gt;1,"UNKNOWN COST ID",IF(COUNTIFS('B10 Budget'!$A$10:$A$109,A95,'B10 Budget'!$M$10:$M$109,"OK")&lt;&gt;1,"BASELINE NOT READY",IF(OR(NOT(ISNUMBER(F95)),NOT(ISNUMBER(I95)),J95="",NOT(ISNUMBER(K95))),"INCOMPLETE",IF(I95&gt;0,"OBLIGATION REMAINS","RECONCILED - VERIFY"))))))</x:f>
      </x:c>
    </x:row>
    <x:row r="96" ht="42" customHeight="1">
      <x:c r="A96" s="81"/>
      <x:c r="B96" s="81"/>
      <x:c r="C96" s="178" t="str">
        <x:f>IF(A96="","",SUMIF('B10 Budget'!$A$10:$A$109,A96,'B10 Budget'!$G$10:$G$109))</x:f>
      </x:c>
      <x:c r="D96" s="178" t="str">
        <x:f>IF(A96="","",SUMIFS('C2B Change Log'!$G$10:$G$109,'C2B Change Log'!$S$10:$S$109,A96,'C2B Change Log'!$Q$10:$Q$109,"APPROVED"))</x:f>
      </x:c>
      <x:c r="E96" s="178" t="str">
        <x:f>IF(A96="","",C96+D96)</x:f>
      </x:c>
      <x:c r="F96" s="176"/>
      <x:c r="G96" s="178" t="str">
        <x:f>IF(OR(A96="",NOT(ISNUMBER(F96))),"",F96-C96)</x:f>
      </x:c>
      <x:c r="H96" s="178" t="str">
        <x:f>IF(OR(A96="",NOT(ISNUMBER(F96))),"",F96-E96)</x:f>
      </x:c>
      <x:c r="I96" s="176"/>
      <x:c r="J96" s="81"/>
      <x:c r="K96" s="144"/>
      <x:c r="L96" s="155" t="str">
        <x:f>IF(A96="","",IF(COUNTIF($A$10:$A$109,A96)&gt;1,"DUPLICATE ID",IF(COUNTIF('B10 Budget'!$A$10:$A$109,A96)&lt;&gt;1,"UNKNOWN COST ID",IF(COUNTIFS('B10 Budget'!$A$10:$A$109,A96,'B10 Budget'!$M$10:$M$109,"OK")&lt;&gt;1,"BASELINE NOT READY",IF(OR(NOT(ISNUMBER(F96)),NOT(ISNUMBER(I96)),J96="",NOT(ISNUMBER(K96))),"INCOMPLETE",IF(I96&gt;0,"OBLIGATION REMAINS","RECONCILED - VERIFY"))))))</x:f>
      </x:c>
    </x:row>
    <x:row r="97" ht="42" customHeight="1">
      <x:c r="A97" s="81"/>
      <x:c r="B97" s="81"/>
      <x:c r="C97" s="178" t="str">
        <x:f>IF(A97="","",SUMIF('B10 Budget'!$A$10:$A$109,A97,'B10 Budget'!$G$10:$G$109))</x:f>
      </x:c>
      <x:c r="D97" s="178" t="str">
        <x:f>IF(A97="","",SUMIFS('C2B Change Log'!$G$10:$G$109,'C2B Change Log'!$S$10:$S$109,A97,'C2B Change Log'!$Q$10:$Q$109,"APPROVED"))</x:f>
      </x:c>
      <x:c r="E97" s="178" t="str">
        <x:f>IF(A97="","",C97+D97)</x:f>
      </x:c>
      <x:c r="F97" s="176"/>
      <x:c r="G97" s="178" t="str">
        <x:f>IF(OR(A97="",NOT(ISNUMBER(F97))),"",F97-C97)</x:f>
      </x:c>
      <x:c r="H97" s="178" t="str">
        <x:f>IF(OR(A97="",NOT(ISNUMBER(F97))),"",F97-E97)</x:f>
      </x:c>
      <x:c r="I97" s="176"/>
      <x:c r="J97" s="81"/>
      <x:c r="K97" s="144"/>
      <x:c r="L97" s="155" t="str">
        <x:f>IF(A97="","",IF(COUNTIF($A$10:$A$109,A97)&gt;1,"DUPLICATE ID",IF(COUNTIF('B10 Budget'!$A$10:$A$109,A97)&lt;&gt;1,"UNKNOWN COST ID",IF(COUNTIFS('B10 Budget'!$A$10:$A$109,A97,'B10 Budget'!$M$10:$M$109,"OK")&lt;&gt;1,"BASELINE NOT READY",IF(OR(NOT(ISNUMBER(F97)),NOT(ISNUMBER(I97)),J97="",NOT(ISNUMBER(K97))),"INCOMPLETE",IF(I97&gt;0,"OBLIGATION REMAINS","RECONCILED - VERIFY"))))))</x:f>
      </x:c>
    </x:row>
    <x:row r="98" ht="42" customHeight="1">
      <x:c r="A98" s="81"/>
      <x:c r="B98" s="81"/>
      <x:c r="C98" s="178" t="str">
        <x:f>IF(A98="","",SUMIF('B10 Budget'!$A$10:$A$109,A98,'B10 Budget'!$G$10:$G$109))</x:f>
      </x:c>
      <x:c r="D98" s="178" t="str">
        <x:f>IF(A98="","",SUMIFS('C2B Change Log'!$G$10:$G$109,'C2B Change Log'!$S$10:$S$109,A98,'C2B Change Log'!$Q$10:$Q$109,"APPROVED"))</x:f>
      </x:c>
      <x:c r="E98" s="178" t="str">
        <x:f>IF(A98="","",C98+D98)</x:f>
      </x:c>
      <x:c r="F98" s="176"/>
      <x:c r="G98" s="178" t="str">
        <x:f>IF(OR(A98="",NOT(ISNUMBER(F98))),"",F98-C98)</x:f>
      </x:c>
      <x:c r="H98" s="178" t="str">
        <x:f>IF(OR(A98="",NOT(ISNUMBER(F98))),"",F98-E98)</x:f>
      </x:c>
      <x:c r="I98" s="176"/>
      <x:c r="J98" s="81"/>
      <x:c r="K98" s="144"/>
      <x:c r="L98" s="155" t="str">
        <x:f>IF(A98="","",IF(COUNTIF($A$10:$A$109,A98)&gt;1,"DUPLICATE ID",IF(COUNTIF('B10 Budget'!$A$10:$A$109,A98)&lt;&gt;1,"UNKNOWN COST ID",IF(COUNTIFS('B10 Budget'!$A$10:$A$109,A98,'B10 Budget'!$M$10:$M$109,"OK")&lt;&gt;1,"BASELINE NOT READY",IF(OR(NOT(ISNUMBER(F98)),NOT(ISNUMBER(I98)),J98="",NOT(ISNUMBER(K98))),"INCOMPLETE",IF(I98&gt;0,"OBLIGATION REMAINS","RECONCILED - VERIFY"))))))</x:f>
      </x:c>
    </x:row>
    <x:row r="99" ht="42" customHeight="1">
      <x:c r="A99" s="81"/>
      <x:c r="B99" s="81"/>
      <x:c r="C99" s="178" t="str">
        <x:f>IF(A99="","",SUMIF('B10 Budget'!$A$10:$A$109,A99,'B10 Budget'!$G$10:$G$109))</x:f>
      </x:c>
      <x:c r="D99" s="178" t="str">
        <x:f>IF(A99="","",SUMIFS('C2B Change Log'!$G$10:$G$109,'C2B Change Log'!$S$10:$S$109,A99,'C2B Change Log'!$Q$10:$Q$109,"APPROVED"))</x:f>
      </x:c>
      <x:c r="E99" s="178" t="str">
        <x:f>IF(A99="","",C99+D99)</x:f>
      </x:c>
      <x:c r="F99" s="176"/>
      <x:c r="G99" s="178" t="str">
        <x:f>IF(OR(A99="",NOT(ISNUMBER(F99))),"",F99-C99)</x:f>
      </x:c>
      <x:c r="H99" s="178" t="str">
        <x:f>IF(OR(A99="",NOT(ISNUMBER(F99))),"",F99-E99)</x:f>
      </x:c>
      <x:c r="I99" s="176"/>
      <x:c r="J99" s="81"/>
      <x:c r="K99" s="144"/>
      <x:c r="L99" s="155" t="str">
        <x:f>IF(A99="","",IF(COUNTIF($A$10:$A$109,A99)&gt;1,"DUPLICATE ID",IF(COUNTIF('B10 Budget'!$A$10:$A$109,A99)&lt;&gt;1,"UNKNOWN COST ID",IF(COUNTIFS('B10 Budget'!$A$10:$A$109,A99,'B10 Budget'!$M$10:$M$109,"OK")&lt;&gt;1,"BASELINE NOT READY",IF(OR(NOT(ISNUMBER(F99)),NOT(ISNUMBER(I99)),J99="",NOT(ISNUMBER(K99))),"INCOMPLETE",IF(I99&gt;0,"OBLIGATION REMAINS","RECONCILED - VERIFY"))))))</x:f>
      </x:c>
    </x:row>
    <x:row r="100" ht="42" customHeight="1">
      <x:c r="A100" s="81"/>
      <x:c r="B100" s="81"/>
      <x:c r="C100" s="178" t="str">
        <x:f>IF(A100="","",SUMIF('B10 Budget'!$A$10:$A$109,A100,'B10 Budget'!$G$10:$G$109))</x:f>
      </x:c>
      <x:c r="D100" s="178" t="str">
        <x:f>IF(A100="","",SUMIFS('C2B Change Log'!$G$10:$G$109,'C2B Change Log'!$S$10:$S$109,A100,'C2B Change Log'!$Q$10:$Q$109,"APPROVED"))</x:f>
      </x:c>
      <x:c r="E100" s="178" t="str">
        <x:f>IF(A100="","",C100+D100)</x:f>
      </x:c>
      <x:c r="F100" s="176"/>
      <x:c r="G100" s="178" t="str">
        <x:f>IF(OR(A100="",NOT(ISNUMBER(F100))),"",F100-C100)</x:f>
      </x:c>
      <x:c r="H100" s="178" t="str">
        <x:f>IF(OR(A100="",NOT(ISNUMBER(F100))),"",F100-E100)</x:f>
      </x:c>
      <x:c r="I100" s="176"/>
      <x:c r="J100" s="81"/>
      <x:c r="K100" s="144"/>
      <x:c r="L100" s="155" t="str">
        <x:f>IF(A100="","",IF(COUNTIF($A$10:$A$109,A100)&gt;1,"DUPLICATE ID",IF(COUNTIF('B10 Budget'!$A$10:$A$109,A100)&lt;&gt;1,"UNKNOWN COST ID",IF(COUNTIFS('B10 Budget'!$A$10:$A$109,A100,'B10 Budget'!$M$10:$M$109,"OK")&lt;&gt;1,"BASELINE NOT READY",IF(OR(NOT(ISNUMBER(F100)),NOT(ISNUMBER(I100)),J100="",NOT(ISNUMBER(K100))),"INCOMPLETE",IF(I100&gt;0,"OBLIGATION REMAINS","RECONCILED - VERIFY"))))))</x:f>
      </x:c>
    </x:row>
    <x:row r="101" ht="42" customHeight="1">
      <x:c r="A101" s="81"/>
      <x:c r="B101" s="81"/>
      <x:c r="C101" s="178" t="str">
        <x:f>IF(A101="","",SUMIF('B10 Budget'!$A$10:$A$109,A101,'B10 Budget'!$G$10:$G$109))</x:f>
      </x:c>
      <x:c r="D101" s="178" t="str">
        <x:f>IF(A101="","",SUMIFS('C2B Change Log'!$G$10:$G$109,'C2B Change Log'!$S$10:$S$109,A101,'C2B Change Log'!$Q$10:$Q$109,"APPROVED"))</x:f>
      </x:c>
      <x:c r="E101" s="178" t="str">
        <x:f>IF(A101="","",C101+D101)</x:f>
      </x:c>
      <x:c r="F101" s="176"/>
      <x:c r="G101" s="178" t="str">
        <x:f>IF(OR(A101="",NOT(ISNUMBER(F101))),"",F101-C101)</x:f>
      </x:c>
      <x:c r="H101" s="178" t="str">
        <x:f>IF(OR(A101="",NOT(ISNUMBER(F101))),"",F101-E101)</x:f>
      </x:c>
      <x:c r="I101" s="176"/>
      <x:c r="J101" s="81"/>
      <x:c r="K101" s="144"/>
      <x:c r="L101" s="155" t="str">
        <x:f>IF(A101="","",IF(COUNTIF($A$10:$A$109,A101)&gt;1,"DUPLICATE ID",IF(COUNTIF('B10 Budget'!$A$10:$A$109,A101)&lt;&gt;1,"UNKNOWN COST ID",IF(COUNTIFS('B10 Budget'!$A$10:$A$109,A101,'B10 Budget'!$M$10:$M$109,"OK")&lt;&gt;1,"BASELINE NOT READY",IF(OR(NOT(ISNUMBER(F101)),NOT(ISNUMBER(I101)),J101="",NOT(ISNUMBER(K101))),"INCOMPLETE",IF(I101&gt;0,"OBLIGATION REMAINS","RECONCILED - VERIFY"))))))</x:f>
      </x:c>
    </x:row>
    <x:row r="102" ht="42" customHeight="1">
      <x:c r="A102" s="81"/>
      <x:c r="B102" s="81"/>
      <x:c r="C102" s="178" t="str">
        <x:f>IF(A102="","",SUMIF('B10 Budget'!$A$10:$A$109,A102,'B10 Budget'!$G$10:$G$109))</x:f>
      </x:c>
      <x:c r="D102" s="178" t="str">
        <x:f>IF(A102="","",SUMIFS('C2B Change Log'!$G$10:$G$109,'C2B Change Log'!$S$10:$S$109,A102,'C2B Change Log'!$Q$10:$Q$109,"APPROVED"))</x:f>
      </x:c>
      <x:c r="E102" s="178" t="str">
        <x:f>IF(A102="","",C102+D102)</x:f>
      </x:c>
      <x:c r="F102" s="176"/>
      <x:c r="G102" s="178" t="str">
        <x:f>IF(OR(A102="",NOT(ISNUMBER(F102))),"",F102-C102)</x:f>
      </x:c>
      <x:c r="H102" s="178" t="str">
        <x:f>IF(OR(A102="",NOT(ISNUMBER(F102))),"",F102-E102)</x:f>
      </x:c>
      <x:c r="I102" s="176"/>
      <x:c r="J102" s="81"/>
      <x:c r="K102" s="144"/>
      <x:c r="L102" s="155" t="str">
        <x:f>IF(A102="","",IF(COUNTIF($A$10:$A$109,A102)&gt;1,"DUPLICATE ID",IF(COUNTIF('B10 Budget'!$A$10:$A$109,A102)&lt;&gt;1,"UNKNOWN COST ID",IF(COUNTIFS('B10 Budget'!$A$10:$A$109,A102,'B10 Budget'!$M$10:$M$109,"OK")&lt;&gt;1,"BASELINE NOT READY",IF(OR(NOT(ISNUMBER(F102)),NOT(ISNUMBER(I102)),J102="",NOT(ISNUMBER(K102))),"INCOMPLETE",IF(I102&gt;0,"OBLIGATION REMAINS","RECONCILED - VERIFY"))))))</x:f>
      </x:c>
    </x:row>
    <x:row r="103" ht="42" customHeight="1">
      <x:c r="A103" s="81"/>
      <x:c r="B103" s="81"/>
      <x:c r="C103" s="178" t="str">
        <x:f>IF(A103="","",SUMIF('B10 Budget'!$A$10:$A$109,A103,'B10 Budget'!$G$10:$G$109))</x:f>
      </x:c>
      <x:c r="D103" s="178" t="str">
        <x:f>IF(A103="","",SUMIFS('C2B Change Log'!$G$10:$G$109,'C2B Change Log'!$S$10:$S$109,A103,'C2B Change Log'!$Q$10:$Q$109,"APPROVED"))</x:f>
      </x:c>
      <x:c r="E103" s="178" t="str">
        <x:f>IF(A103="","",C103+D103)</x:f>
      </x:c>
      <x:c r="F103" s="176"/>
      <x:c r="G103" s="178" t="str">
        <x:f>IF(OR(A103="",NOT(ISNUMBER(F103))),"",F103-C103)</x:f>
      </x:c>
      <x:c r="H103" s="178" t="str">
        <x:f>IF(OR(A103="",NOT(ISNUMBER(F103))),"",F103-E103)</x:f>
      </x:c>
      <x:c r="I103" s="176"/>
      <x:c r="J103" s="81"/>
      <x:c r="K103" s="144"/>
      <x:c r="L103" s="155" t="str">
        <x:f>IF(A103="","",IF(COUNTIF($A$10:$A$109,A103)&gt;1,"DUPLICATE ID",IF(COUNTIF('B10 Budget'!$A$10:$A$109,A103)&lt;&gt;1,"UNKNOWN COST ID",IF(COUNTIFS('B10 Budget'!$A$10:$A$109,A103,'B10 Budget'!$M$10:$M$109,"OK")&lt;&gt;1,"BASELINE NOT READY",IF(OR(NOT(ISNUMBER(F103)),NOT(ISNUMBER(I103)),J103="",NOT(ISNUMBER(K103))),"INCOMPLETE",IF(I103&gt;0,"OBLIGATION REMAINS","RECONCILED - VERIFY"))))))</x:f>
      </x:c>
    </x:row>
    <x:row r="104" ht="42" customHeight="1">
      <x:c r="A104" s="81"/>
      <x:c r="B104" s="81"/>
      <x:c r="C104" s="178" t="str">
        <x:f>IF(A104="","",SUMIF('B10 Budget'!$A$10:$A$109,A104,'B10 Budget'!$G$10:$G$109))</x:f>
      </x:c>
      <x:c r="D104" s="178" t="str">
        <x:f>IF(A104="","",SUMIFS('C2B Change Log'!$G$10:$G$109,'C2B Change Log'!$S$10:$S$109,A104,'C2B Change Log'!$Q$10:$Q$109,"APPROVED"))</x:f>
      </x:c>
      <x:c r="E104" s="178" t="str">
        <x:f>IF(A104="","",C104+D104)</x:f>
      </x:c>
      <x:c r="F104" s="176"/>
      <x:c r="G104" s="178" t="str">
        <x:f>IF(OR(A104="",NOT(ISNUMBER(F104))),"",F104-C104)</x:f>
      </x:c>
      <x:c r="H104" s="178" t="str">
        <x:f>IF(OR(A104="",NOT(ISNUMBER(F104))),"",F104-E104)</x:f>
      </x:c>
      <x:c r="I104" s="176"/>
      <x:c r="J104" s="81"/>
      <x:c r="K104" s="144"/>
      <x:c r="L104" s="155" t="str">
        <x:f>IF(A104="","",IF(COUNTIF($A$10:$A$109,A104)&gt;1,"DUPLICATE ID",IF(COUNTIF('B10 Budget'!$A$10:$A$109,A104)&lt;&gt;1,"UNKNOWN COST ID",IF(COUNTIFS('B10 Budget'!$A$10:$A$109,A104,'B10 Budget'!$M$10:$M$109,"OK")&lt;&gt;1,"BASELINE NOT READY",IF(OR(NOT(ISNUMBER(F104)),NOT(ISNUMBER(I104)),J104="",NOT(ISNUMBER(K104))),"INCOMPLETE",IF(I104&gt;0,"OBLIGATION REMAINS","RECONCILED - VERIFY"))))))</x:f>
      </x:c>
    </x:row>
    <x:row r="105" ht="42" customHeight="1">
      <x:c r="A105" s="81"/>
      <x:c r="B105" s="81"/>
      <x:c r="C105" s="178" t="str">
        <x:f>IF(A105="","",SUMIF('B10 Budget'!$A$10:$A$109,A105,'B10 Budget'!$G$10:$G$109))</x:f>
      </x:c>
      <x:c r="D105" s="178" t="str">
        <x:f>IF(A105="","",SUMIFS('C2B Change Log'!$G$10:$G$109,'C2B Change Log'!$S$10:$S$109,A105,'C2B Change Log'!$Q$10:$Q$109,"APPROVED"))</x:f>
      </x:c>
      <x:c r="E105" s="178" t="str">
        <x:f>IF(A105="","",C105+D105)</x:f>
      </x:c>
      <x:c r="F105" s="176"/>
      <x:c r="G105" s="178" t="str">
        <x:f>IF(OR(A105="",NOT(ISNUMBER(F105))),"",F105-C105)</x:f>
      </x:c>
      <x:c r="H105" s="178" t="str">
        <x:f>IF(OR(A105="",NOT(ISNUMBER(F105))),"",F105-E105)</x:f>
      </x:c>
      <x:c r="I105" s="176"/>
      <x:c r="J105" s="81"/>
      <x:c r="K105" s="144"/>
      <x:c r="L105" s="155" t="str">
        <x:f>IF(A105="","",IF(COUNTIF($A$10:$A$109,A105)&gt;1,"DUPLICATE ID",IF(COUNTIF('B10 Budget'!$A$10:$A$109,A105)&lt;&gt;1,"UNKNOWN COST ID",IF(COUNTIFS('B10 Budget'!$A$10:$A$109,A105,'B10 Budget'!$M$10:$M$109,"OK")&lt;&gt;1,"BASELINE NOT READY",IF(OR(NOT(ISNUMBER(F105)),NOT(ISNUMBER(I105)),J105="",NOT(ISNUMBER(K105))),"INCOMPLETE",IF(I105&gt;0,"OBLIGATION REMAINS","RECONCILED - VERIFY"))))))</x:f>
      </x:c>
    </x:row>
    <x:row r="106" ht="42" customHeight="1">
      <x:c r="A106" s="81"/>
      <x:c r="B106" s="81"/>
      <x:c r="C106" s="178" t="str">
        <x:f>IF(A106="","",SUMIF('B10 Budget'!$A$10:$A$109,A106,'B10 Budget'!$G$10:$G$109))</x:f>
      </x:c>
      <x:c r="D106" s="178" t="str">
        <x:f>IF(A106="","",SUMIFS('C2B Change Log'!$G$10:$G$109,'C2B Change Log'!$S$10:$S$109,A106,'C2B Change Log'!$Q$10:$Q$109,"APPROVED"))</x:f>
      </x:c>
      <x:c r="E106" s="178" t="str">
        <x:f>IF(A106="","",C106+D106)</x:f>
      </x:c>
      <x:c r="F106" s="176"/>
      <x:c r="G106" s="178" t="str">
        <x:f>IF(OR(A106="",NOT(ISNUMBER(F106))),"",F106-C106)</x:f>
      </x:c>
      <x:c r="H106" s="178" t="str">
        <x:f>IF(OR(A106="",NOT(ISNUMBER(F106))),"",F106-E106)</x:f>
      </x:c>
      <x:c r="I106" s="176"/>
      <x:c r="J106" s="81"/>
      <x:c r="K106" s="144"/>
      <x:c r="L106" s="155" t="str">
        <x:f>IF(A106="","",IF(COUNTIF($A$10:$A$109,A106)&gt;1,"DUPLICATE ID",IF(COUNTIF('B10 Budget'!$A$10:$A$109,A106)&lt;&gt;1,"UNKNOWN COST ID",IF(COUNTIFS('B10 Budget'!$A$10:$A$109,A106,'B10 Budget'!$M$10:$M$109,"OK")&lt;&gt;1,"BASELINE NOT READY",IF(OR(NOT(ISNUMBER(F106)),NOT(ISNUMBER(I106)),J106="",NOT(ISNUMBER(K106))),"INCOMPLETE",IF(I106&gt;0,"OBLIGATION REMAINS","RECONCILED - VERIFY"))))))</x:f>
      </x:c>
    </x:row>
    <x:row r="107" ht="42" customHeight="1">
      <x:c r="A107" s="81"/>
      <x:c r="B107" s="81"/>
      <x:c r="C107" s="178" t="str">
        <x:f>IF(A107="","",SUMIF('B10 Budget'!$A$10:$A$109,A107,'B10 Budget'!$G$10:$G$109))</x:f>
      </x:c>
      <x:c r="D107" s="178" t="str">
        <x:f>IF(A107="","",SUMIFS('C2B Change Log'!$G$10:$G$109,'C2B Change Log'!$S$10:$S$109,A107,'C2B Change Log'!$Q$10:$Q$109,"APPROVED"))</x:f>
      </x:c>
      <x:c r="E107" s="178" t="str">
        <x:f>IF(A107="","",C107+D107)</x:f>
      </x:c>
      <x:c r="F107" s="176"/>
      <x:c r="G107" s="178" t="str">
        <x:f>IF(OR(A107="",NOT(ISNUMBER(F107))),"",F107-C107)</x:f>
      </x:c>
      <x:c r="H107" s="178" t="str">
        <x:f>IF(OR(A107="",NOT(ISNUMBER(F107))),"",F107-E107)</x:f>
      </x:c>
      <x:c r="I107" s="176"/>
      <x:c r="J107" s="81"/>
      <x:c r="K107" s="144"/>
      <x:c r="L107" s="155" t="str">
        <x:f>IF(A107="","",IF(COUNTIF($A$10:$A$109,A107)&gt;1,"DUPLICATE ID",IF(COUNTIF('B10 Budget'!$A$10:$A$109,A107)&lt;&gt;1,"UNKNOWN COST ID",IF(COUNTIFS('B10 Budget'!$A$10:$A$109,A107,'B10 Budget'!$M$10:$M$109,"OK")&lt;&gt;1,"BASELINE NOT READY",IF(OR(NOT(ISNUMBER(F107)),NOT(ISNUMBER(I107)),J107="",NOT(ISNUMBER(K107))),"INCOMPLETE",IF(I107&gt;0,"OBLIGATION REMAINS","RECONCILED - VERIFY"))))))</x:f>
      </x:c>
    </x:row>
    <x:row r="108" ht="42" customHeight="1">
      <x:c r="A108" s="81"/>
      <x:c r="B108" s="81"/>
      <x:c r="C108" s="178" t="str">
        <x:f>IF(A108="","",SUMIF('B10 Budget'!$A$10:$A$109,A108,'B10 Budget'!$G$10:$G$109))</x:f>
      </x:c>
      <x:c r="D108" s="178" t="str">
        <x:f>IF(A108="","",SUMIFS('C2B Change Log'!$G$10:$G$109,'C2B Change Log'!$S$10:$S$109,A108,'C2B Change Log'!$Q$10:$Q$109,"APPROVED"))</x:f>
      </x:c>
      <x:c r="E108" s="178" t="str">
        <x:f>IF(A108="","",C108+D108)</x:f>
      </x:c>
      <x:c r="F108" s="176"/>
      <x:c r="G108" s="178" t="str">
        <x:f>IF(OR(A108="",NOT(ISNUMBER(F108))),"",F108-C108)</x:f>
      </x:c>
      <x:c r="H108" s="178" t="str">
        <x:f>IF(OR(A108="",NOT(ISNUMBER(F108))),"",F108-E108)</x:f>
      </x:c>
      <x:c r="I108" s="176"/>
      <x:c r="J108" s="81"/>
      <x:c r="K108" s="144"/>
      <x:c r="L108" s="155" t="str">
        <x:f>IF(A108="","",IF(COUNTIF($A$10:$A$109,A108)&gt;1,"DUPLICATE ID",IF(COUNTIF('B10 Budget'!$A$10:$A$109,A108)&lt;&gt;1,"UNKNOWN COST ID",IF(COUNTIFS('B10 Budget'!$A$10:$A$109,A108,'B10 Budget'!$M$10:$M$109,"OK")&lt;&gt;1,"BASELINE NOT READY",IF(OR(NOT(ISNUMBER(F108)),NOT(ISNUMBER(I108)),J108="",NOT(ISNUMBER(K108))),"INCOMPLETE",IF(I108&gt;0,"OBLIGATION REMAINS","RECONCILED - VERIFY"))))))</x:f>
      </x:c>
    </x:row>
    <x:row r="109" ht="42" customHeight="1">
      <x:c r="A109" s="81"/>
      <x:c r="B109" s="81"/>
      <x:c r="C109" s="178" t="str">
        <x:f>IF(A109="","",SUMIF('B10 Budget'!$A$10:$A$109,A109,'B10 Budget'!$G$10:$G$109))</x:f>
      </x:c>
      <x:c r="D109" s="178" t="str">
        <x:f>IF(A109="","",SUMIFS('C2B Change Log'!$G$10:$G$109,'C2B Change Log'!$S$10:$S$109,A109,'C2B Change Log'!$Q$10:$Q$109,"APPROVED"))</x:f>
      </x:c>
      <x:c r="E109" s="178" t="str">
        <x:f>IF(A109="","",C109+D109)</x:f>
      </x:c>
      <x:c r="F109" s="176"/>
      <x:c r="G109" s="178" t="str">
        <x:f>IF(OR(A109="",NOT(ISNUMBER(F109))),"",F109-C109)</x:f>
      </x:c>
      <x:c r="H109" s="178" t="str">
        <x:f>IF(OR(A109="",NOT(ISNUMBER(F109))),"",F109-E109)</x:f>
      </x:c>
      <x:c r="I109" s="176"/>
      <x:c r="J109" s="81"/>
      <x:c r="K109" s="144"/>
      <x:c r="L109" s="155" t="str">
        <x:f>IF(A109="","",IF(COUNTIF($A$10:$A$109,A109)&gt;1,"DUPLICATE ID",IF(COUNTIF('B10 Budget'!$A$10:$A$109,A109)&lt;&gt;1,"UNKNOWN COST ID",IF(COUNTIFS('B10 Budget'!$A$10:$A$109,A109,'B10 Budget'!$M$10:$M$109,"OK")&lt;&gt;1,"BASELINE NOT READY",IF(OR(NOT(ISNUMBER(F109)),NOT(ISNUMBER(I109)),J109="",NOT(ISNUMBER(K109))),"INCOMPLETE",IF(I109&gt;0,"OBLIGATION REMAINS","RECONCILED - VERIFY"))))))</x:f>
      </x:c>
    </x:row>
    <x:row r="110" ht="21" customHeight="1">
      <x:c r="A110" s="15"/>
      <x:c r="B110" s="15"/>
      <x:c r="C110" s="15"/>
      <x:c r="D110" s="15"/>
      <x:c r="E110" s="15"/>
      <x:c r="F110" s="15"/>
      <x:c r="G110" s="15"/>
      <x:c r="H110" s="15"/>
      <x:c r="I110" s="15"/>
      <x:c r="J110" s="15"/>
      <x:c r="K110" s="15"/>
      <x:c r="L110" s="15"/>
    </x:row>
    <x:row r="111" ht="21" customHeight="1">
      <x:c r="A111" s="15"/>
      <x:c r="B111" s="15"/>
      <x:c r="C111" s="15"/>
      <x:c r="D111" s="15"/>
      <x:c r="E111" s="15"/>
      <x:c r="F111" s="15"/>
      <x:c r="G111" s="15"/>
      <x:c r="H111" s="15"/>
      <x:c r="I111" s="15"/>
      <x:c r="J111" s="15"/>
      <x:c r="K111" s="15"/>
      <x:c r="L111" s="15"/>
    </x:row>
    <x:row r="112" ht="21" customHeight="1">
      <x:c r="A112" s="15"/>
      <x:c r="B112" s="15"/>
      <x:c r="C112" s="15"/>
      <x:c r="D112" s="15"/>
      <x:c r="E112" s="15"/>
      <x:c r="F112" s="15"/>
      <x:c r="G112" s="15"/>
      <x:c r="H112" s="15"/>
      <x:c r="I112" s="15"/>
      <x:c r="J112" s="15"/>
      <x:c r="K112" s="15"/>
      <x:c r="L112" s="15"/>
    </x:row>
    <x:row r="113" ht="21" customHeight="1">
      <x:c r="A113" s="15"/>
      <x:c r="B113" s="15"/>
      <x:c r="C113" s="15"/>
      <x:c r="D113" s="15"/>
      <x:c r="E113" s="15"/>
      <x:c r="F113" s="15"/>
      <x:c r="G113" s="15"/>
      <x:c r="H113" s="15"/>
      <x:c r="I113" s="15"/>
      <x:c r="J113" s="15"/>
      <x:c r="K113" s="15"/>
      <x:c r="L113" s="15"/>
    </x:row>
  </x:sheetData>
  <x:mergeCells>
    <x:mergeCell ref="A1:L3"/>
    <x:mergeCell ref="A4:L4"/>
    <x:mergeCell ref="A5:F5"/>
    <x:mergeCell ref="G5:L5"/>
    <x:mergeCell ref="A6:L6"/>
    <x:mergeCell ref="A7:L7"/>
  </x:mergeCells>
  <x:dataValidations count="4">
    <x:dataValidation type="decimal" errorStyle="stop" operator="between" allowBlank="1" showErrorMessage="1" errorTitle="Check the value" error="Enter a value between -1000000000 and 1000000000." sqref="F10:I109">
      <x:formula1>-1000000000</x:formula1>
      <x:formula2>1000000000</x:formula2>
    </x:dataValidation>
    <x:dataValidation type="decimal" errorStyle="stop" operator="between" allowBlank="1" showErrorMessage="1" errorTitle="Check the value" error="Enter a value between 0 and 1000000000." sqref="F10:F109">
      <x:formula1>0</x:formula1>
      <x:formula2>1000000000</x:formula2>
    </x:dataValidation>
    <x:dataValidation type="decimal" errorStyle="stop" operator="between" allowBlank="1" showErrorMessage="1" errorTitle="Check the value" error="Enter a value between 0 and 1000000000." sqref="I10:I109">
      <x:formula1>0</x:formula1>
      <x:formula2>1000000000</x:formula2>
    </x:dataValidation>
    <x:dataValidation type="date" errorStyle="stop" operator="between" allowBlank="1" showErrorMessage="1" errorTitle="Enter a real date" error="Enter a date such as 12 Mar 2027, or leave this field blank." sqref="K10:K109">
      <x:formula1>1</x:formula1>
      <x:formula2>146097</x:formula2>
    </x:dataValidation>
  </x:dataValidations>
  <x:pageMargins left="0.7" right="0.7" top="0.75" bottom="0.75" header="0.3" footer="0.3"/>
  <x:tableParts count="1">
    <x:tablePart xmlns:r="http://schemas.openxmlformats.org/officeDocument/2006/relationships" r:id="R7b3ddffbcbae451e"/>
  </x:tableParts>
</x:worksheet>
</file>

<file path=xl/worksheets/sheet72.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20" hidden="0" customWidth="1"/>
    <x:col min="2" max="2" width="36"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s>
  <x:sheetData>
    <x:row r="1" ht="21" customHeight="1">
      <x:c r="A1" s="21" t="str">
        <x:v>D7 | Residual risks, issues and actions transfer</x:v>
      </x:c>
      <x:c r="B1" s="21"/>
      <x:c r="C1" s="21"/>
      <x:c r="D1" s="21"/>
      <x:c r="E1" s="21"/>
      <x:c r="F1" s="21"/>
      <x:c r="G1" s="21"/>
      <x:c r="H1" s="21"/>
      <x:c r="I1" s="21"/>
      <x:c r="J1" s="21"/>
      <x:c r="K1" s="21"/>
    </x:row>
    <x:row r="2" ht="21" customHeight="1">
      <x:c r="A2" s="21"/>
      <x:c r="B2" s="21"/>
      <x:c r="C2" s="21"/>
      <x:c r="D2" s="21"/>
      <x:c r="E2" s="21"/>
      <x:c r="F2" s="21"/>
      <x:c r="G2" s="21"/>
      <x:c r="H2" s="21"/>
      <x:c r="I2" s="21"/>
      <x:c r="J2" s="21"/>
      <x:c r="K2" s="21"/>
    </x:row>
    <x:row r="3" ht="21" customHeight="1">
      <x:c r="A3" s="21"/>
      <x:c r="B3" s="21"/>
      <x:c r="C3" s="21"/>
      <x:c r="D3" s="21"/>
      <x:c r="E3" s="21"/>
      <x:c r="F3" s="21"/>
      <x:c r="G3" s="21"/>
      <x:c r="H3" s="21"/>
      <x:c r="I3" s="21"/>
      <x:c r="J3" s="21"/>
      <x:c r="K3" s="21"/>
    </x:row>
    <x:row r="4" ht="30" customHeight="1">
      <x:c r="A4" s="28" t="str">
        <x:v>Transfer remaining obligations explicitly rather than allowing them to disappear at closure.</x:v>
      </x:c>
      <x:c r="B4" s="28"/>
      <x:c r="C4" s="28"/>
      <x:c r="D4" s="28"/>
      <x:c r="E4" s="28"/>
      <x:c r="F4" s="28"/>
      <x:c r="G4" s="28"/>
      <x:c r="H4" s="28"/>
      <x:c r="I4" s="28"/>
      <x:c r="J4" s="28"/>
      <x:c r="K4" s="28"/>
    </x:row>
    <x:row r="5" ht="21" customHeight="1">
      <x:c r="A5" s="35" t="str">
        <x:v>04 | PROJECT CLOSE</x:v>
      </x:c>
      <x:c r="B5" s="35"/>
      <x:c r="C5" s="35"/>
      <x:c r="D5" s="35"/>
      <x:c r="E5" s="35"/>
      <x:c r="F5" s="41" t="str">
        <x:f>IFERROR(HYPERLINK("#'04 Tool Index'!A1","OPEN TOOL INDEX"),"OPEN TOOL INDEX")</x:f>
        <x:v>OPEN TOOL INDEX</x:v>
      </x:c>
      <x:c r="G5" s="41"/>
      <x:c r="H5" s="41"/>
      <x:c r="I5" s="41"/>
      <x:c r="J5" s="41"/>
      <x:c r="K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row>
    <x:row r="7" ht="26" customHeight="1">
      <x:c r="A7" s="52" t="str">
        <x:v>Developed from S07 D1 open risks/issues and S05 B5 transition.</x:v>
      </x:c>
      <x:c r="B7" s="52"/>
      <x:c r="C7" s="52"/>
      <x:c r="D7" s="52"/>
      <x:c r="E7" s="52"/>
      <x:c r="F7" s="52"/>
      <x:c r="G7" s="52"/>
      <x:c r="H7" s="52"/>
      <x:c r="I7" s="52"/>
      <x:c r="J7" s="52"/>
      <x:c r="K7" s="52"/>
    </x:row>
    <x:row r="8" ht="21" customHeight="1">
      <x:c r="A8" s="15"/>
      <x:c r="B8" s="15"/>
      <x:c r="C8" s="15"/>
      <x:c r="D8" s="15"/>
      <x:c r="E8" s="15"/>
      <x:c r="F8" s="15"/>
      <x:c r="G8" s="15"/>
      <x:c r="H8" s="15"/>
      <x:c r="I8" s="15"/>
      <x:c r="J8" s="15"/>
      <x:c r="K8" s="15"/>
    </x:row>
    <x:row r="9" ht="40" customHeight="1">
      <x:c r="A9" s="76" t="str">
        <x:v>Original log ID</x:v>
      </x:c>
      <x:c r="B9" s="76" t="str">
        <x:v>Type</x:v>
      </x:c>
      <x:c r="C9" s="76" t="str">
        <x:v>Residual obligation</x:v>
      </x:c>
      <x:c r="D9" s="76" t="str">
        <x:v>Consequence / controls</x:v>
      </x:c>
      <x:c r="E9" s="76" t="str">
        <x:v>Closure blocker?</x:v>
      </x:c>
      <x:c r="F9" s="76" t="str">
        <x:v>Receiving owner</x:v>
      </x:c>
      <x:c r="G9" s="76" t="str">
        <x:v>Due / review date</x:v>
      </x:c>
      <x:c r="H9" s="76" t="str">
        <x:v>Receiving record</x:v>
      </x:c>
      <x:c r="I9" s="76" t="str">
        <x:v>Acceptance evidence</x:v>
      </x:c>
      <x:c r="J9" s="76" t="str">
        <x:v>Accepted date</x:v>
      </x:c>
      <x:c r="K9" s="76" t="str">
        <x:v>Transfer status</x:v>
      </x:c>
    </x:row>
    <x:row r="10" ht="42" customHeight="1">
      <x:c r="A10" s="81"/>
      <x:c r="B10" s="81"/>
      <x:c r="C10" s="81"/>
      <x:c r="D10" s="81"/>
      <x:c r="E10" s="81"/>
      <x:c r="F10" s="81"/>
      <x:c r="G10" s="144"/>
      <x:c r="H10" s="81"/>
      <x:c r="I10" s="81"/>
      <x:c r="J10" s="144"/>
      <x:c r="K10" s="155" t="str">
        <x:f>IF(A10="","",IF(E10="Yes","CLOSURE BLOCKER",IF(OR(E10="",E10="To assess"),"ASSESS TRANSFER",IF(AND(F10&lt;&gt;"",G10&lt;&gt;"",H10&lt;&gt;"",I10&lt;&gt;"",J10&lt;&gt;""),"TRANSFER ACCEPTED","TRANSFER INCOMPLETE"))))</x:f>
      </x:c>
    </x:row>
    <x:row r="11" ht="42" customHeight="1">
      <x:c r="A11" s="81"/>
      <x:c r="B11" s="81"/>
      <x:c r="C11" s="81"/>
      <x:c r="D11" s="81"/>
      <x:c r="E11" s="81"/>
      <x:c r="F11" s="81"/>
      <x:c r="G11" s="144"/>
      <x:c r="H11" s="81"/>
      <x:c r="I11" s="81"/>
      <x:c r="J11" s="144"/>
      <x:c r="K11" s="155" t="str">
        <x:f>IF(A11="","",IF(E11="Yes","CLOSURE BLOCKER",IF(OR(E11="",E11="To assess"),"ASSESS TRANSFER",IF(AND(F11&lt;&gt;"",G11&lt;&gt;"",H11&lt;&gt;"",I11&lt;&gt;"",J11&lt;&gt;""),"TRANSFER ACCEPTED","TRANSFER INCOMPLETE"))))</x:f>
      </x:c>
    </x:row>
    <x:row r="12" ht="42" customHeight="1">
      <x:c r="A12" s="81"/>
      <x:c r="B12" s="81"/>
      <x:c r="C12" s="81"/>
      <x:c r="D12" s="81"/>
      <x:c r="E12" s="81"/>
      <x:c r="F12" s="81"/>
      <x:c r="G12" s="144"/>
      <x:c r="H12" s="81"/>
      <x:c r="I12" s="81"/>
      <x:c r="J12" s="144"/>
      <x:c r="K12" s="155" t="str">
        <x:f>IF(A12="","",IF(E12="Yes","CLOSURE BLOCKER",IF(OR(E12="",E12="To assess"),"ASSESS TRANSFER",IF(AND(F12&lt;&gt;"",G12&lt;&gt;"",H12&lt;&gt;"",I12&lt;&gt;"",J12&lt;&gt;""),"TRANSFER ACCEPTED","TRANSFER INCOMPLETE"))))</x:f>
      </x:c>
    </x:row>
    <x:row r="13" ht="42" customHeight="1">
      <x:c r="A13" s="81"/>
      <x:c r="B13" s="81"/>
      <x:c r="C13" s="81"/>
      <x:c r="D13" s="81"/>
      <x:c r="E13" s="81"/>
      <x:c r="F13" s="81"/>
      <x:c r="G13" s="144"/>
      <x:c r="H13" s="81"/>
      <x:c r="I13" s="81"/>
      <x:c r="J13" s="144"/>
      <x:c r="K13" s="155" t="str">
        <x:f>IF(A13="","",IF(E13="Yes","CLOSURE BLOCKER",IF(OR(E13="",E13="To assess"),"ASSESS TRANSFER",IF(AND(F13&lt;&gt;"",G13&lt;&gt;"",H13&lt;&gt;"",I13&lt;&gt;"",J13&lt;&gt;""),"TRANSFER ACCEPTED","TRANSFER INCOMPLETE"))))</x:f>
      </x:c>
    </x:row>
    <x:row r="14" ht="42" customHeight="1">
      <x:c r="A14" s="81"/>
      <x:c r="B14" s="81"/>
      <x:c r="C14" s="81"/>
      <x:c r="D14" s="81"/>
      <x:c r="E14" s="81"/>
      <x:c r="F14" s="81"/>
      <x:c r="G14" s="144"/>
      <x:c r="H14" s="81"/>
      <x:c r="I14" s="81"/>
      <x:c r="J14" s="144"/>
      <x:c r="K14" s="155" t="str">
        <x:f>IF(A14="","",IF(E14="Yes","CLOSURE BLOCKER",IF(OR(E14="",E14="To assess"),"ASSESS TRANSFER",IF(AND(F14&lt;&gt;"",G14&lt;&gt;"",H14&lt;&gt;"",I14&lt;&gt;"",J14&lt;&gt;""),"TRANSFER ACCEPTED","TRANSFER INCOMPLETE"))))</x:f>
      </x:c>
    </x:row>
    <x:row r="15" ht="42" customHeight="1">
      <x:c r="A15" s="81"/>
      <x:c r="B15" s="81"/>
      <x:c r="C15" s="81"/>
      <x:c r="D15" s="81"/>
      <x:c r="E15" s="81"/>
      <x:c r="F15" s="81"/>
      <x:c r="G15" s="144"/>
      <x:c r="H15" s="81"/>
      <x:c r="I15" s="81"/>
      <x:c r="J15" s="144"/>
      <x:c r="K15" s="155" t="str">
        <x:f>IF(A15="","",IF(E15="Yes","CLOSURE BLOCKER",IF(OR(E15="",E15="To assess"),"ASSESS TRANSFER",IF(AND(F15&lt;&gt;"",G15&lt;&gt;"",H15&lt;&gt;"",I15&lt;&gt;"",J15&lt;&gt;""),"TRANSFER ACCEPTED","TRANSFER INCOMPLETE"))))</x:f>
      </x:c>
    </x:row>
    <x:row r="16" ht="42" customHeight="1">
      <x:c r="A16" s="81"/>
      <x:c r="B16" s="81"/>
      <x:c r="C16" s="81"/>
      <x:c r="D16" s="81"/>
      <x:c r="E16" s="81"/>
      <x:c r="F16" s="81"/>
      <x:c r="G16" s="144"/>
      <x:c r="H16" s="81"/>
      <x:c r="I16" s="81"/>
      <x:c r="J16" s="144"/>
      <x:c r="K16" s="155" t="str">
        <x:f>IF(A16="","",IF(E16="Yes","CLOSURE BLOCKER",IF(OR(E16="",E16="To assess"),"ASSESS TRANSFER",IF(AND(F16&lt;&gt;"",G16&lt;&gt;"",H16&lt;&gt;"",I16&lt;&gt;"",J16&lt;&gt;""),"TRANSFER ACCEPTED","TRANSFER INCOMPLETE"))))</x:f>
      </x:c>
    </x:row>
    <x:row r="17" ht="42" customHeight="1">
      <x:c r="A17" s="81"/>
      <x:c r="B17" s="81"/>
      <x:c r="C17" s="81"/>
      <x:c r="D17" s="81"/>
      <x:c r="E17" s="81"/>
      <x:c r="F17" s="81"/>
      <x:c r="G17" s="144"/>
      <x:c r="H17" s="81"/>
      <x:c r="I17" s="81"/>
      <x:c r="J17" s="144"/>
      <x:c r="K17" s="155" t="str">
        <x:f>IF(A17="","",IF(E17="Yes","CLOSURE BLOCKER",IF(OR(E17="",E17="To assess"),"ASSESS TRANSFER",IF(AND(F17&lt;&gt;"",G17&lt;&gt;"",H17&lt;&gt;"",I17&lt;&gt;"",J17&lt;&gt;""),"TRANSFER ACCEPTED","TRANSFER INCOMPLETE"))))</x:f>
      </x:c>
    </x:row>
    <x:row r="18" ht="42" customHeight="1">
      <x:c r="A18" s="81"/>
      <x:c r="B18" s="81"/>
      <x:c r="C18" s="81"/>
      <x:c r="D18" s="81"/>
      <x:c r="E18" s="81"/>
      <x:c r="F18" s="81"/>
      <x:c r="G18" s="144"/>
      <x:c r="H18" s="81"/>
      <x:c r="I18" s="81"/>
      <x:c r="J18" s="144"/>
      <x:c r="K18" s="155" t="str">
        <x:f>IF(A18="","",IF(E18="Yes","CLOSURE BLOCKER",IF(OR(E18="",E18="To assess"),"ASSESS TRANSFER",IF(AND(F18&lt;&gt;"",G18&lt;&gt;"",H18&lt;&gt;"",I18&lt;&gt;"",J18&lt;&gt;""),"TRANSFER ACCEPTED","TRANSFER INCOMPLETE"))))</x:f>
      </x:c>
    </x:row>
    <x:row r="19" ht="42" customHeight="1">
      <x:c r="A19" s="81"/>
      <x:c r="B19" s="81"/>
      <x:c r="C19" s="81"/>
      <x:c r="D19" s="81"/>
      <x:c r="E19" s="81"/>
      <x:c r="F19" s="81"/>
      <x:c r="G19" s="144"/>
      <x:c r="H19" s="81"/>
      <x:c r="I19" s="81"/>
      <x:c r="J19" s="144"/>
      <x:c r="K19" s="155" t="str">
        <x:f>IF(A19="","",IF(E19="Yes","CLOSURE BLOCKER",IF(OR(E19="",E19="To assess"),"ASSESS TRANSFER",IF(AND(F19&lt;&gt;"",G19&lt;&gt;"",H19&lt;&gt;"",I19&lt;&gt;"",J19&lt;&gt;""),"TRANSFER ACCEPTED","TRANSFER INCOMPLETE"))))</x:f>
      </x:c>
    </x:row>
    <x:row r="20" ht="42" customHeight="1">
      <x:c r="A20" s="81"/>
      <x:c r="B20" s="81"/>
      <x:c r="C20" s="81"/>
      <x:c r="D20" s="81"/>
      <x:c r="E20" s="81"/>
      <x:c r="F20" s="81"/>
      <x:c r="G20" s="144"/>
      <x:c r="H20" s="81"/>
      <x:c r="I20" s="81"/>
      <x:c r="J20" s="144"/>
      <x:c r="K20" s="155" t="str">
        <x:f>IF(A20="","",IF(E20="Yes","CLOSURE BLOCKER",IF(OR(E20="",E20="To assess"),"ASSESS TRANSFER",IF(AND(F20&lt;&gt;"",G20&lt;&gt;"",H20&lt;&gt;"",I20&lt;&gt;"",J20&lt;&gt;""),"TRANSFER ACCEPTED","TRANSFER INCOMPLETE"))))</x:f>
      </x:c>
    </x:row>
    <x:row r="21" ht="42" customHeight="1">
      <x:c r="A21" s="81"/>
      <x:c r="B21" s="81"/>
      <x:c r="C21" s="81"/>
      <x:c r="D21" s="81"/>
      <x:c r="E21" s="81"/>
      <x:c r="F21" s="81"/>
      <x:c r="G21" s="144"/>
      <x:c r="H21" s="81"/>
      <x:c r="I21" s="81"/>
      <x:c r="J21" s="144"/>
      <x:c r="K21" s="155" t="str">
        <x:f>IF(A21="","",IF(E21="Yes","CLOSURE BLOCKER",IF(OR(E21="",E21="To assess"),"ASSESS TRANSFER",IF(AND(F21&lt;&gt;"",G21&lt;&gt;"",H21&lt;&gt;"",I21&lt;&gt;"",J21&lt;&gt;""),"TRANSFER ACCEPTED","TRANSFER INCOMPLETE"))))</x:f>
      </x:c>
    </x:row>
    <x:row r="22" ht="42" customHeight="1">
      <x:c r="A22" s="81"/>
      <x:c r="B22" s="81"/>
      <x:c r="C22" s="81"/>
      <x:c r="D22" s="81"/>
      <x:c r="E22" s="81"/>
      <x:c r="F22" s="81"/>
      <x:c r="G22" s="144"/>
      <x:c r="H22" s="81"/>
      <x:c r="I22" s="81"/>
      <x:c r="J22" s="144"/>
      <x:c r="K22" s="155" t="str">
        <x:f>IF(A22="","",IF(E22="Yes","CLOSURE BLOCKER",IF(OR(E22="",E22="To assess"),"ASSESS TRANSFER",IF(AND(F22&lt;&gt;"",G22&lt;&gt;"",H22&lt;&gt;"",I22&lt;&gt;"",J22&lt;&gt;""),"TRANSFER ACCEPTED","TRANSFER INCOMPLETE"))))</x:f>
      </x:c>
    </x:row>
    <x:row r="23" ht="42" customHeight="1">
      <x:c r="A23" s="81"/>
      <x:c r="B23" s="81"/>
      <x:c r="C23" s="81"/>
      <x:c r="D23" s="81"/>
      <x:c r="E23" s="81"/>
      <x:c r="F23" s="81"/>
      <x:c r="G23" s="144"/>
      <x:c r="H23" s="81"/>
      <x:c r="I23" s="81"/>
      <x:c r="J23" s="144"/>
      <x:c r="K23" s="155" t="str">
        <x:f>IF(A23="","",IF(E23="Yes","CLOSURE BLOCKER",IF(OR(E23="",E23="To assess"),"ASSESS TRANSFER",IF(AND(F23&lt;&gt;"",G23&lt;&gt;"",H23&lt;&gt;"",I23&lt;&gt;"",J23&lt;&gt;""),"TRANSFER ACCEPTED","TRANSFER INCOMPLETE"))))</x:f>
      </x:c>
    </x:row>
    <x:row r="24" ht="42" customHeight="1">
      <x:c r="A24" s="81"/>
      <x:c r="B24" s="81"/>
      <x:c r="C24" s="81"/>
      <x:c r="D24" s="81"/>
      <x:c r="E24" s="81"/>
      <x:c r="F24" s="81"/>
      <x:c r="G24" s="144"/>
      <x:c r="H24" s="81"/>
      <x:c r="I24" s="81"/>
      <x:c r="J24" s="144"/>
      <x:c r="K24" s="155" t="str">
        <x:f>IF(A24="","",IF(E24="Yes","CLOSURE BLOCKER",IF(OR(E24="",E24="To assess"),"ASSESS TRANSFER",IF(AND(F24&lt;&gt;"",G24&lt;&gt;"",H24&lt;&gt;"",I24&lt;&gt;"",J24&lt;&gt;""),"TRANSFER ACCEPTED","TRANSFER INCOMPLETE"))))</x:f>
      </x:c>
    </x:row>
    <x:row r="25" ht="42" customHeight="1">
      <x:c r="A25" s="81"/>
      <x:c r="B25" s="81"/>
      <x:c r="C25" s="81"/>
      <x:c r="D25" s="81"/>
      <x:c r="E25" s="81"/>
      <x:c r="F25" s="81"/>
      <x:c r="G25" s="144"/>
      <x:c r="H25" s="81"/>
      <x:c r="I25" s="81"/>
      <x:c r="J25" s="144"/>
      <x:c r="K25" s="155" t="str">
        <x:f>IF(A25="","",IF(E25="Yes","CLOSURE BLOCKER",IF(OR(E25="",E25="To assess"),"ASSESS TRANSFER",IF(AND(F25&lt;&gt;"",G25&lt;&gt;"",H25&lt;&gt;"",I25&lt;&gt;"",J25&lt;&gt;""),"TRANSFER ACCEPTED","TRANSFER INCOMPLETE"))))</x:f>
      </x:c>
    </x:row>
    <x:row r="26" ht="42" customHeight="1">
      <x:c r="A26" s="81"/>
      <x:c r="B26" s="81"/>
      <x:c r="C26" s="81"/>
      <x:c r="D26" s="81"/>
      <x:c r="E26" s="81"/>
      <x:c r="F26" s="81"/>
      <x:c r="G26" s="144"/>
      <x:c r="H26" s="81"/>
      <x:c r="I26" s="81"/>
      <x:c r="J26" s="144"/>
      <x:c r="K26" s="155" t="str">
        <x:f>IF(A26="","",IF(E26="Yes","CLOSURE BLOCKER",IF(OR(E26="",E26="To assess"),"ASSESS TRANSFER",IF(AND(F26&lt;&gt;"",G26&lt;&gt;"",H26&lt;&gt;"",I26&lt;&gt;"",J26&lt;&gt;""),"TRANSFER ACCEPTED","TRANSFER INCOMPLETE"))))</x:f>
      </x:c>
    </x:row>
    <x:row r="27" ht="42" customHeight="1">
      <x:c r="A27" s="81"/>
      <x:c r="B27" s="81"/>
      <x:c r="C27" s="81"/>
      <x:c r="D27" s="81"/>
      <x:c r="E27" s="81"/>
      <x:c r="F27" s="81"/>
      <x:c r="G27" s="144"/>
      <x:c r="H27" s="81"/>
      <x:c r="I27" s="81"/>
      <x:c r="J27" s="144"/>
      <x:c r="K27" s="155" t="str">
        <x:f>IF(A27="","",IF(E27="Yes","CLOSURE BLOCKER",IF(OR(E27="",E27="To assess"),"ASSESS TRANSFER",IF(AND(F27&lt;&gt;"",G27&lt;&gt;"",H27&lt;&gt;"",I27&lt;&gt;"",J27&lt;&gt;""),"TRANSFER ACCEPTED","TRANSFER INCOMPLETE"))))</x:f>
      </x:c>
    </x:row>
    <x:row r="28" ht="42" customHeight="1">
      <x:c r="A28" s="81"/>
      <x:c r="B28" s="81"/>
      <x:c r="C28" s="81"/>
      <x:c r="D28" s="81"/>
      <x:c r="E28" s="81"/>
      <x:c r="F28" s="81"/>
      <x:c r="G28" s="144"/>
      <x:c r="H28" s="81"/>
      <x:c r="I28" s="81"/>
      <x:c r="J28" s="144"/>
      <x:c r="K28" s="155" t="str">
        <x:f>IF(A28="","",IF(E28="Yes","CLOSURE BLOCKER",IF(OR(E28="",E28="To assess"),"ASSESS TRANSFER",IF(AND(F28&lt;&gt;"",G28&lt;&gt;"",H28&lt;&gt;"",I28&lt;&gt;"",J28&lt;&gt;""),"TRANSFER ACCEPTED","TRANSFER INCOMPLETE"))))</x:f>
      </x:c>
    </x:row>
    <x:row r="29" ht="42" customHeight="1">
      <x:c r="A29" s="81"/>
      <x:c r="B29" s="81"/>
      <x:c r="C29" s="81"/>
      <x:c r="D29" s="81"/>
      <x:c r="E29" s="81"/>
      <x:c r="F29" s="81"/>
      <x:c r="G29" s="144"/>
      <x:c r="H29" s="81"/>
      <x:c r="I29" s="81"/>
      <x:c r="J29" s="144"/>
      <x:c r="K29" s="155" t="str">
        <x:f>IF(A29="","",IF(E29="Yes","CLOSURE BLOCKER",IF(OR(E29="",E29="To assess"),"ASSESS TRANSFER",IF(AND(F29&lt;&gt;"",G29&lt;&gt;"",H29&lt;&gt;"",I29&lt;&gt;"",J29&lt;&gt;""),"TRANSFER ACCEPTED","TRANSFER INCOMPLETE"))))</x:f>
      </x:c>
    </x:row>
    <x:row r="30" ht="42" customHeight="1">
      <x:c r="A30" s="81"/>
      <x:c r="B30" s="81"/>
      <x:c r="C30" s="81"/>
      <x:c r="D30" s="81"/>
      <x:c r="E30" s="81"/>
      <x:c r="F30" s="81"/>
      <x:c r="G30" s="144"/>
      <x:c r="H30" s="81"/>
      <x:c r="I30" s="81"/>
      <x:c r="J30" s="144"/>
      <x:c r="K30" s="155" t="str">
        <x:f>IF(A30="","",IF(E30="Yes","CLOSURE BLOCKER",IF(OR(E30="",E30="To assess"),"ASSESS TRANSFER",IF(AND(F30&lt;&gt;"",G30&lt;&gt;"",H30&lt;&gt;"",I30&lt;&gt;"",J30&lt;&gt;""),"TRANSFER ACCEPTED","TRANSFER INCOMPLETE"))))</x:f>
      </x:c>
    </x:row>
    <x:row r="31" ht="42" customHeight="1">
      <x:c r="A31" s="81"/>
      <x:c r="B31" s="81"/>
      <x:c r="C31" s="81"/>
      <x:c r="D31" s="81"/>
      <x:c r="E31" s="81"/>
      <x:c r="F31" s="81"/>
      <x:c r="G31" s="144"/>
      <x:c r="H31" s="81"/>
      <x:c r="I31" s="81"/>
      <x:c r="J31" s="144"/>
      <x:c r="K31" s="155" t="str">
        <x:f>IF(A31="","",IF(E31="Yes","CLOSURE BLOCKER",IF(OR(E31="",E31="To assess"),"ASSESS TRANSFER",IF(AND(F31&lt;&gt;"",G31&lt;&gt;"",H31&lt;&gt;"",I31&lt;&gt;"",J31&lt;&gt;""),"TRANSFER ACCEPTED","TRANSFER INCOMPLETE"))))</x:f>
      </x:c>
    </x:row>
    <x:row r="32" ht="42" customHeight="1">
      <x:c r="A32" s="81"/>
      <x:c r="B32" s="81"/>
      <x:c r="C32" s="81"/>
      <x:c r="D32" s="81"/>
      <x:c r="E32" s="81"/>
      <x:c r="F32" s="81"/>
      <x:c r="G32" s="144"/>
      <x:c r="H32" s="81"/>
      <x:c r="I32" s="81"/>
      <x:c r="J32" s="144"/>
      <x:c r="K32" s="155" t="str">
        <x:f>IF(A32="","",IF(E32="Yes","CLOSURE BLOCKER",IF(OR(E32="",E32="To assess"),"ASSESS TRANSFER",IF(AND(F32&lt;&gt;"",G32&lt;&gt;"",H32&lt;&gt;"",I32&lt;&gt;"",J32&lt;&gt;""),"TRANSFER ACCEPTED","TRANSFER INCOMPLETE"))))</x:f>
      </x:c>
    </x:row>
    <x:row r="33" ht="42" customHeight="1">
      <x:c r="A33" s="81"/>
      <x:c r="B33" s="81"/>
      <x:c r="C33" s="81"/>
      <x:c r="D33" s="81"/>
      <x:c r="E33" s="81"/>
      <x:c r="F33" s="81"/>
      <x:c r="G33" s="144"/>
      <x:c r="H33" s="81"/>
      <x:c r="I33" s="81"/>
      <x:c r="J33" s="144"/>
      <x:c r="K33" s="155" t="str">
        <x:f>IF(A33="","",IF(E33="Yes","CLOSURE BLOCKER",IF(OR(E33="",E33="To assess"),"ASSESS TRANSFER",IF(AND(F33&lt;&gt;"",G33&lt;&gt;"",H33&lt;&gt;"",I33&lt;&gt;"",J33&lt;&gt;""),"TRANSFER ACCEPTED","TRANSFER INCOMPLETE"))))</x:f>
      </x:c>
    </x:row>
    <x:row r="34" ht="42" customHeight="1">
      <x:c r="A34" s="81"/>
      <x:c r="B34" s="81"/>
      <x:c r="C34" s="81"/>
      <x:c r="D34" s="81"/>
      <x:c r="E34" s="81"/>
      <x:c r="F34" s="81"/>
      <x:c r="G34" s="144"/>
      <x:c r="H34" s="81"/>
      <x:c r="I34" s="81"/>
      <x:c r="J34" s="144"/>
      <x:c r="K34" s="155" t="str">
        <x:f>IF(A34="","",IF(E34="Yes","CLOSURE BLOCKER",IF(OR(E34="",E34="To assess"),"ASSESS TRANSFER",IF(AND(F34&lt;&gt;"",G34&lt;&gt;"",H34&lt;&gt;"",I34&lt;&gt;"",J34&lt;&gt;""),"TRANSFER ACCEPTED","TRANSFER INCOMPLETE"))))</x:f>
      </x:c>
    </x:row>
    <x:row r="35" ht="42" customHeight="1">
      <x:c r="A35" s="81"/>
      <x:c r="B35" s="81"/>
      <x:c r="C35" s="81"/>
      <x:c r="D35" s="81"/>
      <x:c r="E35" s="81"/>
      <x:c r="F35" s="81"/>
      <x:c r="G35" s="144"/>
      <x:c r="H35" s="81"/>
      <x:c r="I35" s="81"/>
      <x:c r="J35" s="144"/>
      <x:c r="K35" s="155" t="str">
        <x:f>IF(A35="","",IF(E35="Yes","CLOSURE BLOCKER",IF(OR(E35="",E35="To assess"),"ASSESS TRANSFER",IF(AND(F35&lt;&gt;"",G35&lt;&gt;"",H35&lt;&gt;"",I35&lt;&gt;"",J35&lt;&gt;""),"TRANSFER ACCEPTED","TRANSFER INCOMPLETE"))))</x:f>
      </x:c>
    </x:row>
    <x:row r="36" ht="42" customHeight="1">
      <x:c r="A36" s="81"/>
      <x:c r="B36" s="81"/>
      <x:c r="C36" s="81"/>
      <x:c r="D36" s="81"/>
      <x:c r="E36" s="81"/>
      <x:c r="F36" s="81"/>
      <x:c r="G36" s="144"/>
      <x:c r="H36" s="81"/>
      <x:c r="I36" s="81"/>
      <x:c r="J36" s="144"/>
      <x:c r="K36" s="155" t="str">
        <x:f>IF(A36="","",IF(E36="Yes","CLOSURE BLOCKER",IF(OR(E36="",E36="To assess"),"ASSESS TRANSFER",IF(AND(F36&lt;&gt;"",G36&lt;&gt;"",H36&lt;&gt;"",I36&lt;&gt;"",J36&lt;&gt;""),"TRANSFER ACCEPTED","TRANSFER INCOMPLETE"))))</x:f>
      </x:c>
    </x:row>
    <x:row r="37" ht="42" customHeight="1">
      <x:c r="A37" s="81"/>
      <x:c r="B37" s="81"/>
      <x:c r="C37" s="81"/>
      <x:c r="D37" s="81"/>
      <x:c r="E37" s="81"/>
      <x:c r="F37" s="81"/>
      <x:c r="G37" s="144"/>
      <x:c r="H37" s="81"/>
      <x:c r="I37" s="81"/>
      <x:c r="J37" s="144"/>
      <x:c r="K37" s="155" t="str">
        <x:f>IF(A37="","",IF(E37="Yes","CLOSURE BLOCKER",IF(OR(E37="",E37="To assess"),"ASSESS TRANSFER",IF(AND(F37&lt;&gt;"",G37&lt;&gt;"",H37&lt;&gt;"",I37&lt;&gt;"",J37&lt;&gt;""),"TRANSFER ACCEPTED","TRANSFER INCOMPLETE"))))</x:f>
      </x:c>
    </x:row>
    <x:row r="38" ht="42" customHeight="1">
      <x:c r="A38" s="81"/>
      <x:c r="B38" s="81"/>
      <x:c r="C38" s="81"/>
      <x:c r="D38" s="81"/>
      <x:c r="E38" s="81"/>
      <x:c r="F38" s="81"/>
      <x:c r="G38" s="144"/>
      <x:c r="H38" s="81"/>
      <x:c r="I38" s="81"/>
      <x:c r="J38" s="144"/>
      <x:c r="K38" s="155" t="str">
        <x:f>IF(A38="","",IF(E38="Yes","CLOSURE BLOCKER",IF(OR(E38="",E38="To assess"),"ASSESS TRANSFER",IF(AND(F38&lt;&gt;"",G38&lt;&gt;"",H38&lt;&gt;"",I38&lt;&gt;"",J38&lt;&gt;""),"TRANSFER ACCEPTED","TRANSFER INCOMPLETE"))))</x:f>
      </x:c>
    </x:row>
    <x:row r="39" ht="42" customHeight="1">
      <x:c r="A39" s="81"/>
      <x:c r="B39" s="81"/>
      <x:c r="C39" s="81"/>
      <x:c r="D39" s="81"/>
      <x:c r="E39" s="81"/>
      <x:c r="F39" s="81"/>
      <x:c r="G39" s="144"/>
      <x:c r="H39" s="81"/>
      <x:c r="I39" s="81"/>
      <x:c r="J39" s="144"/>
      <x:c r="K39" s="155" t="str">
        <x:f>IF(A39="","",IF(E39="Yes","CLOSURE BLOCKER",IF(OR(E39="",E39="To assess"),"ASSESS TRANSFER",IF(AND(F39&lt;&gt;"",G39&lt;&gt;"",H39&lt;&gt;"",I39&lt;&gt;"",J39&lt;&gt;""),"TRANSFER ACCEPTED","TRANSFER INCOMPLETE"))))</x:f>
      </x:c>
    </x:row>
    <x:row r="40" ht="42" customHeight="1">
      <x:c r="A40" s="81"/>
      <x:c r="B40" s="81"/>
      <x:c r="C40" s="81"/>
      <x:c r="D40" s="81"/>
      <x:c r="E40" s="81"/>
      <x:c r="F40" s="81"/>
      <x:c r="G40" s="144"/>
      <x:c r="H40" s="81"/>
      <x:c r="I40" s="81"/>
      <x:c r="J40" s="144"/>
      <x:c r="K40" s="155" t="str">
        <x:f>IF(A40="","",IF(E40="Yes","CLOSURE BLOCKER",IF(OR(E40="",E40="To assess"),"ASSESS TRANSFER",IF(AND(F40&lt;&gt;"",G40&lt;&gt;"",H40&lt;&gt;"",I40&lt;&gt;"",J40&lt;&gt;""),"TRANSFER ACCEPTED","TRANSFER INCOMPLETE"))))</x:f>
      </x:c>
    </x:row>
    <x:row r="41" ht="42" customHeight="1">
      <x:c r="A41" s="81"/>
      <x:c r="B41" s="81"/>
      <x:c r="C41" s="81"/>
      <x:c r="D41" s="81"/>
      <x:c r="E41" s="81"/>
      <x:c r="F41" s="81"/>
      <x:c r="G41" s="144"/>
      <x:c r="H41" s="81"/>
      <x:c r="I41" s="81"/>
      <x:c r="J41" s="144"/>
      <x:c r="K41" s="155" t="str">
        <x:f>IF(A41="","",IF(E41="Yes","CLOSURE BLOCKER",IF(OR(E41="",E41="To assess"),"ASSESS TRANSFER",IF(AND(F41&lt;&gt;"",G41&lt;&gt;"",H41&lt;&gt;"",I41&lt;&gt;"",J41&lt;&gt;""),"TRANSFER ACCEPTED","TRANSFER INCOMPLETE"))))</x:f>
      </x:c>
    </x:row>
    <x:row r="42" ht="42" customHeight="1">
      <x:c r="A42" s="81"/>
      <x:c r="B42" s="81"/>
      <x:c r="C42" s="81"/>
      <x:c r="D42" s="81"/>
      <x:c r="E42" s="81"/>
      <x:c r="F42" s="81"/>
      <x:c r="G42" s="144"/>
      <x:c r="H42" s="81"/>
      <x:c r="I42" s="81"/>
      <x:c r="J42" s="144"/>
      <x:c r="K42" s="155" t="str">
        <x:f>IF(A42="","",IF(E42="Yes","CLOSURE BLOCKER",IF(OR(E42="",E42="To assess"),"ASSESS TRANSFER",IF(AND(F42&lt;&gt;"",G42&lt;&gt;"",H42&lt;&gt;"",I42&lt;&gt;"",J42&lt;&gt;""),"TRANSFER ACCEPTED","TRANSFER INCOMPLETE"))))</x:f>
      </x:c>
    </x:row>
    <x:row r="43" ht="42" customHeight="1">
      <x:c r="A43" s="81"/>
      <x:c r="B43" s="81"/>
      <x:c r="C43" s="81"/>
      <x:c r="D43" s="81"/>
      <x:c r="E43" s="81"/>
      <x:c r="F43" s="81"/>
      <x:c r="G43" s="144"/>
      <x:c r="H43" s="81"/>
      <x:c r="I43" s="81"/>
      <x:c r="J43" s="144"/>
      <x:c r="K43" s="155" t="str">
        <x:f>IF(A43="","",IF(E43="Yes","CLOSURE BLOCKER",IF(OR(E43="",E43="To assess"),"ASSESS TRANSFER",IF(AND(F43&lt;&gt;"",G43&lt;&gt;"",H43&lt;&gt;"",I43&lt;&gt;"",J43&lt;&gt;""),"TRANSFER ACCEPTED","TRANSFER INCOMPLETE"))))</x:f>
      </x:c>
    </x:row>
    <x:row r="44" ht="42" customHeight="1">
      <x:c r="A44" s="81"/>
      <x:c r="B44" s="81"/>
      <x:c r="C44" s="81"/>
      <x:c r="D44" s="81"/>
      <x:c r="E44" s="81"/>
      <x:c r="F44" s="81"/>
      <x:c r="G44" s="144"/>
      <x:c r="H44" s="81"/>
      <x:c r="I44" s="81"/>
      <x:c r="J44" s="144"/>
      <x:c r="K44" s="155" t="str">
        <x:f>IF(A44="","",IF(E44="Yes","CLOSURE BLOCKER",IF(OR(E44="",E44="To assess"),"ASSESS TRANSFER",IF(AND(F44&lt;&gt;"",G44&lt;&gt;"",H44&lt;&gt;"",I44&lt;&gt;"",J44&lt;&gt;""),"TRANSFER ACCEPTED","TRANSFER INCOMPLETE"))))</x:f>
      </x:c>
    </x:row>
    <x:row r="45" ht="42" customHeight="1">
      <x:c r="A45" s="81"/>
      <x:c r="B45" s="81"/>
      <x:c r="C45" s="81"/>
      <x:c r="D45" s="81"/>
      <x:c r="E45" s="81"/>
      <x:c r="F45" s="81"/>
      <x:c r="G45" s="144"/>
      <x:c r="H45" s="81"/>
      <x:c r="I45" s="81"/>
      <x:c r="J45" s="144"/>
      <x:c r="K45" s="155" t="str">
        <x:f>IF(A45="","",IF(E45="Yes","CLOSURE BLOCKER",IF(OR(E45="",E45="To assess"),"ASSESS TRANSFER",IF(AND(F45&lt;&gt;"",G45&lt;&gt;"",H45&lt;&gt;"",I45&lt;&gt;"",J45&lt;&gt;""),"TRANSFER ACCEPTED","TRANSFER INCOMPLETE"))))</x:f>
      </x:c>
    </x:row>
    <x:row r="46" ht="42" customHeight="1">
      <x:c r="A46" s="81"/>
      <x:c r="B46" s="81"/>
      <x:c r="C46" s="81"/>
      <x:c r="D46" s="81"/>
      <x:c r="E46" s="81"/>
      <x:c r="F46" s="81"/>
      <x:c r="G46" s="144"/>
      <x:c r="H46" s="81"/>
      <x:c r="I46" s="81"/>
      <x:c r="J46" s="144"/>
      <x:c r="K46" s="155" t="str">
        <x:f>IF(A46="","",IF(E46="Yes","CLOSURE BLOCKER",IF(OR(E46="",E46="To assess"),"ASSESS TRANSFER",IF(AND(F46&lt;&gt;"",G46&lt;&gt;"",H46&lt;&gt;"",I46&lt;&gt;"",J46&lt;&gt;""),"TRANSFER ACCEPTED","TRANSFER INCOMPLETE"))))</x:f>
      </x:c>
    </x:row>
    <x:row r="47" ht="42" customHeight="1">
      <x:c r="A47" s="81"/>
      <x:c r="B47" s="81"/>
      <x:c r="C47" s="81"/>
      <x:c r="D47" s="81"/>
      <x:c r="E47" s="81"/>
      <x:c r="F47" s="81"/>
      <x:c r="G47" s="144"/>
      <x:c r="H47" s="81"/>
      <x:c r="I47" s="81"/>
      <x:c r="J47" s="144"/>
      <x:c r="K47" s="155" t="str">
        <x:f>IF(A47="","",IF(E47="Yes","CLOSURE BLOCKER",IF(OR(E47="",E47="To assess"),"ASSESS TRANSFER",IF(AND(F47&lt;&gt;"",G47&lt;&gt;"",H47&lt;&gt;"",I47&lt;&gt;"",J47&lt;&gt;""),"TRANSFER ACCEPTED","TRANSFER INCOMPLETE"))))</x:f>
      </x:c>
    </x:row>
    <x:row r="48" ht="42" customHeight="1">
      <x:c r="A48" s="81"/>
      <x:c r="B48" s="81"/>
      <x:c r="C48" s="81"/>
      <x:c r="D48" s="81"/>
      <x:c r="E48" s="81"/>
      <x:c r="F48" s="81"/>
      <x:c r="G48" s="144"/>
      <x:c r="H48" s="81"/>
      <x:c r="I48" s="81"/>
      <x:c r="J48" s="144"/>
      <x:c r="K48" s="155" t="str">
        <x:f>IF(A48="","",IF(E48="Yes","CLOSURE BLOCKER",IF(OR(E48="",E48="To assess"),"ASSESS TRANSFER",IF(AND(F48&lt;&gt;"",G48&lt;&gt;"",H48&lt;&gt;"",I48&lt;&gt;"",J48&lt;&gt;""),"TRANSFER ACCEPTED","TRANSFER INCOMPLETE"))))</x:f>
      </x:c>
    </x:row>
    <x:row r="49" ht="42" customHeight="1">
      <x:c r="A49" s="81"/>
      <x:c r="B49" s="81"/>
      <x:c r="C49" s="81"/>
      <x:c r="D49" s="81"/>
      <x:c r="E49" s="81"/>
      <x:c r="F49" s="81"/>
      <x:c r="G49" s="144"/>
      <x:c r="H49" s="81"/>
      <x:c r="I49" s="81"/>
      <x:c r="J49" s="144"/>
      <x:c r="K49" s="155" t="str">
        <x:f>IF(A49="","",IF(E49="Yes","CLOSURE BLOCKER",IF(OR(E49="",E49="To assess"),"ASSESS TRANSFER",IF(AND(F49&lt;&gt;"",G49&lt;&gt;"",H49&lt;&gt;"",I49&lt;&gt;"",J49&lt;&gt;""),"TRANSFER ACCEPTED","TRANSFER INCOMPLETE"))))</x:f>
      </x:c>
    </x:row>
    <x:row r="50" ht="42" customHeight="1">
      <x:c r="A50" s="81"/>
      <x:c r="B50" s="81"/>
      <x:c r="C50" s="81"/>
      <x:c r="D50" s="81"/>
      <x:c r="E50" s="81"/>
      <x:c r="F50" s="81"/>
      <x:c r="G50" s="144"/>
      <x:c r="H50" s="81"/>
      <x:c r="I50" s="81"/>
      <x:c r="J50" s="144"/>
      <x:c r="K50" s="155" t="str">
        <x:f>IF(A50="","",IF(E50="Yes","CLOSURE BLOCKER",IF(OR(E50="",E50="To assess"),"ASSESS TRANSFER",IF(AND(F50&lt;&gt;"",G50&lt;&gt;"",H50&lt;&gt;"",I50&lt;&gt;"",J50&lt;&gt;""),"TRANSFER ACCEPTED","TRANSFER INCOMPLETE"))))</x:f>
      </x:c>
    </x:row>
    <x:row r="51" ht="42" customHeight="1">
      <x:c r="A51" s="81"/>
      <x:c r="B51" s="81"/>
      <x:c r="C51" s="81"/>
      <x:c r="D51" s="81"/>
      <x:c r="E51" s="81"/>
      <x:c r="F51" s="81"/>
      <x:c r="G51" s="144"/>
      <x:c r="H51" s="81"/>
      <x:c r="I51" s="81"/>
      <x:c r="J51" s="144"/>
      <x:c r="K51" s="155" t="str">
        <x:f>IF(A51="","",IF(E51="Yes","CLOSURE BLOCKER",IF(OR(E51="",E51="To assess"),"ASSESS TRANSFER",IF(AND(F51&lt;&gt;"",G51&lt;&gt;"",H51&lt;&gt;"",I51&lt;&gt;"",J51&lt;&gt;""),"TRANSFER ACCEPTED","TRANSFER INCOMPLETE"))))</x:f>
      </x:c>
    </x:row>
    <x:row r="52" ht="42" customHeight="1">
      <x:c r="A52" s="81"/>
      <x:c r="B52" s="81"/>
      <x:c r="C52" s="81"/>
      <x:c r="D52" s="81"/>
      <x:c r="E52" s="81"/>
      <x:c r="F52" s="81"/>
      <x:c r="G52" s="144"/>
      <x:c r="H52" s="81"/>
      <x:c r="I52" s="81"/>
      <x:c r="J52" s="144"/>
      <x:c r="K52" s="155" t="str">
        <x:f>IF(A52="","",IF(E52="Yes","CLOSURE BLOCKER",IF(OR(E52="",E52="To assess"),"ASSESS TRANSFER",IF(AND(F52&lt;&gt;"",G52&lt;&gt;"",H52&lt;&gt;"",I52&lt;&gt;"",J52&lt;&gt;""),"TRANSFER ACCEPTED","TRANSFER INCOMPLETE"))))</x:f>
      </x:c>
    </x:row>
    <x:row r="53" ht="42" customHeight="1">
      <x:c r="A53" s="81"/>
      <x:c r="B53" s="81"/>
      <x:c r="C53" s="81"/>
      <x:c r="D53" s="81"/>
      <x:c r="E53" s="81"/>
      <x:c r="F53" s="81"/>
      <x:c r="G53" s="144"/>
      <x:c r="H53" s="81"/>
      <x:c r="I53" s="81"/>
      <x:c r="J53" s="144"/>
      <x:c r="K53" s="155" t="str">
        <x:f>IF(A53="","",IF(E53="Yes","CLOSURE BLOCKER",IF(OR(E53="",E53="To assess"),"ASSESS TRANSFER",IF(AND(F53&lt;&gt;"",G53&lt;&gt;"",H53&lt;&gt;"",I53&lt;&gt;"",J53&lt;&gt;""),"TRANSFER ACCEPTED","TRANSFER INCOMPLETE"))))</x:f>
      </x:c>
    </x:row>
    <x:row r="54" ht="42" customHeight="1">
      <x:c r="A54" s="81"/>
      <x:c r="B54" s="81"/>
      <x:c r="C54" s="81"/>
      <x:c r="D54" s="81"/>
      <x:c r="E54" s="81"/>
      <x:c r="F54" s="81"/>
      <x:c r="G54" s="144"/>
      <x:c r="H54" s="81"/>
      <x:c r="I54" s="81"/>
      <x:c r="J54" s="144"/>
      <x:c r="K54" s="155" t="str">
        <x:f>IF(A54="","",IF(E54="Yes","CLOSURE BLOCKER",IF(OR(E54="",E54="To assess"),"ASSESS TRANSFER",IF(AND(F54&lt;&gt;"",G54&lt;&gt;"",H54&lt;&gt;"",I54&lt;&gt;"",J54&lt;&gt;""),"TRANSFER ACCEPTED","TRANSFER INCOMPLETE"))))</x:f>
      </x:c>
    </x:row>
    <x:row r="55" ht="42" customHeight="1">
      <x:c r="A55" s="81"/>
      <x:c r="B55" s="81"/>
      <x:c r="C55" s="81"/>
      <x:c r="D55" s="81"/>
      <x:c r="E55" s="81"/>
      <x:c r="F55" s="81"/>
      <x:c r="G55" s="144"/>
      <x:c r="H55" s="81"/>
      <x:c r="I55" s="81"/>
      <x:c r="J55" s="144"/>
      <x:c r="K55" s="155" t="str">
        <x:f>IF(A55="","",IF(E55="Yes","CLOSURE BLOCKER",IF(OR(E55="",E55="To assess"),"ASSESS TRANSFER",IF(AND(F55&lt;&gt;"",G55&lt;&gt;"",H55&lt;&gt;"",I55&lt;&gt;"",J55&lt;&gt;""),"TRANSFER ACCEPTED","TRANSFER INCOMPLETE"))))</x:f>
      </x:c>
    </x:row>
    <x:row r="56" ht="42" customHeight="1">
      <x:c r="A56" s="81"/>
      <x:c r="B56" s="81"/>
      <x:c r="C56" s="81"/>
      <x:c r="D56" s="81"/>
      <x:c r="E56" s="81"/>
      <x:c r="F56" s="81"/>
      <x:c r="G56" s="144"/>
      <x:c r="H56" s="81"/>
      <x:c r="I56" s="81"/>
      <x:c r="J56" s="144"/>
      <x:c r="K56" s="155" t="str">
        <x:f>IF(A56="","",IF(E56="Yes","CLOSURE BLOCKER",IF(OR(E56="",E56="To assess"),"ASSESS TRANSFER",IF(AND(F56&lt;&gt;"",G56&lt;&gt;"",H56&lt;&gt;"",I56&lt;&gt;"",J56&lt;&gt;""),"TRANSFER ACCEPTED","TRANSFER INCOMPLETE"))))</x:f>
      </x:c>
    </x:row>
    <x:row r="57" ht="42" customHeight="1">
      <x:c r="A57" s="81"/>
      <x:c r="B57" s="81"/>
      <x:c r="C57" s="81"/>
      <x:c r="D57" s="81"/>
      <x:c r="E57" s="81"/>
      <x:c r="F57" s="81"/>
      <x:c r="G57" s="144"/>
      <x:c r="H57" s="81"/>
      <x:c r="I57" s="81"/>
      <x:c r="J57" s="144"/>
      <x:c r="K57" s="155" t="str">
        <x:f>IF(A57="","",IF(E57="Yes","CLOSURE BLOCKER",IF(OR(E57="",E57="To assess"),"ASSESS TRANSFER",IF(AND(F57&lt;&gt;"",G57&lt;&gt;"",H57&lt;&gt;"",I57&lt;&gt;"",J57&lt;&gt;""),"TRANSFER ACCEPTED","TRANSFER INCOMPLETE"))))</x:f>
      </x:c>
    </x:row>
    <x:row r="58" ht="42" customHeight="1">
      <x:c r="A58" s="81"/>
      <x:c r="B58" s="81"/>
      <x:c r="C58" s="81"/>
      <x:c r="D58" s="81"/>
      <x:c r="E58" s="81"/>
      <x:c r="F58" s="81"/>
      <x:c r="G58" s="144"/>
      <x:c r="H58" s="81"/>
      <x:c r="I58" s="81"/>
      <x:c r="J58" s="144"/>
      <x:c r="K58" s="155" t="str">
        <x:f>IF(A58="","",IF(E58="Yes","CLOSURE BLOCKER",IF(OR(E58="",E58="To assess"),"ASSESS TRANSFER",IF(AND(F58&lt;&gt;"",G58&lt;&gt;"",H58&lt;&gt;"",I58&lt;&gt;"",J58&lt;&gt;""),"TRANSFER ACCEPTED","TRANSFER INCOMPLETE"))))</x:f>
      </x:c>
    </x:row>
    <x:row r="59" ht="42" customHeight="1">
      <x:c r="A59" s="81"/>
      <x:c r="B59" s="81"/>
      <x:c r="C59" s="81"/>
      <x:c r="D59" s="81"/>
      <x:c r="E59" s="81"/>
      <x:c r="F59" s="81"/>
      <x:c r="G59" s="144"/>
      <x:c r="H59" s="81"/>
      <x:c r="I59" s="81"/>
      <x:c r="J59" s="144"/>
      <x:c r="K59" s="155" t="str">
        <x:f>IF(A59="","",IF(E59="Yes","CLOSURE BLOCKER",IF(OR(E59="",E59="To assess"),"ASSESS TRANSFER",IF(AND(F59&lt;&gt;"",G59&lt;&gt;"",H59&lt;&gt;"",I59&lt;&gt;"",J59&lt;&gt;""),"TRANSFER ACCEPTED","TRANSFER INCOMPLETE"))))</x:f>
      </x:c>
    </x:row>
    <x:row r="60" ht="42" customHeight="1">
      <x:c r="A60" s="81"/>
      <x:c r="B60" s="81"/>
      <x:c r="C60" s="81"/>
      <x:c r="D60" s="81"/>
      <x:c r="E60" s="81"/>
      <x:c r="F60" s="81"/>
      <x:c r="G60" s="144"/>
      <x:c r="H60" s="81"/>
      <x:c r="I60" s="81"/>
      <x:c r="J60" s="144"/>
      <x:c r="K60" s="155" t="str">
        <x:f>IF(A60="","",IF(E60="Yes","CLOSURE BLOCKER",IF(OR(E60="",E60="To assess"),"ASSESS TRANSFER",IF(AND(F60&lt;&gt;"",G60&lt;&gt;"",H60&lt;&gt;"",I60&lt;&gt;"",J60&lt;&gt;""),"TRANSFER ACCEPTED","TRANSFER INCOMPLETE"))))</x:f>
      </x:c>
    </x:row>
    <x:row r="61" ht="42" customHeight="1">
      <x:c r="A61" s="81"/>
      <x:c r="B61" s="81"/>
      <x:c r="C61" s="81"/>
      <x:c r="D61" s="81"/>
      <x:c r="E61" s="81"/>
      <x:c r="F61" s="81"/>
      <x:c r="G61" s="144"/>
      <x:c r="H61" s="81"/>
      <x:c r="I61" s="81"/>
      <x:c r="J61" s="144"/>
      <x:c r="K61" s="155" t="str">
        <x:f>IF(A61="","",IF(E61="Yes","CLOSURE BLOCKER",IF(OR(E61="",E61="To assess"),"ASSESS TRANSFER",IF(AND(F61&lt;&gt;"",G61&lt;&gt;"",H61&lt;&gt;"",I61&lt;&gt;"",J61&lt;&gt;""),"TRANSFER ACCEPTED","TRANSFER INCOMPLETE"))))</x:f>
      </x:c>
    </x:row>
    <x:row r="62" ht="42" customHeight="1">
      <x:c r="A62" s="81"/>
      <x:c r="B62" s="81"/>
      <x:c r="C62" s="81"/>
      <x:c r="D62" s="81"/>
      <x:c r="E62" s="81"/>
      <x:c r="F62" s="81"/>
      <x:c r="G62" s="144"/>
      <x:c r="H62" s="81"/>
      <x:c r="I62" s="81"/>
      <x:c r="J62" s="144"/>
      <x:c r="K62" s="155" t="str">
        <x:f>IF(A62="","",IF(E62="Yes","CLOSURE BLOCKER",IF(OR(E62="",E62="To assess"),"ASSESS TRANSFER",IF(AND(F62&lt;&gt;"",G62&lt;&gt;"",H62&lt;&gt;"",I62&lt;&gt;"",J62&lt;&gt;""),"TRANSFER ACCEPTED","TRANSFER INCOMPLETE"))))</x:f>
      </x:c>
    </x:row>
    <x:row r="63" ht="42" customHeight="1">
      <x:c r="A63" s="81"/>
      <x:c r="B63" s="81"/>
      <x:c r="C63" s="81"/>
      <x:c r="D63" s="81"/>
      <x:c r="E63" s="81"/>
      <x:c r="F63" s="81"/>
      <x:c r="G63" s="144"/>
      <x:c r="H63" s="81"/>
      <x:c r="I63" s="81"/>
      <x:c r="J63" s="144"/>
      <x:c r="K63" s="155" t="str">
        <x:f>IF(A63="","",IF(E63="Yes","CLOSURE BLOCKER",IF(OR(E63="",E63="To assess"),"ASSESS TRANSFER",IF(AND(F63&lt;&gt;"",G63&lt;&gt;"",H63&lt;&gt;"",I63&lt;&gt;"",J63&lt;&gt;""),"TRANSFER ACCEPTED","TRANSFER INCOMPLETE"))))</x:f>
      </x:c>
    </x:row>
    <x:row r="64" ht="42" customHeight="1">
      <x:c r="A64" s="81"/>
      <x:c r="B64" s="81"/>
      <x:c r="C64" s="81"/>
      <x:c r="D64" s="81"/>
      <x:c r="E64" s="81"/>
      <x:c r="F64" s="81"/>
      <x:c r="G64" s="144"/>
      <x:c r="H64" s="81"/>
      <x:c r="I64" s="81"/>
      <x:c r="J64" s="144"/>
      <x:c r="K64" s="155" t="str">
        <x:f>IF(A64="","",IF(E64="Yes","CLOSURE BLOCKER",IF(OR(E64="",E64="To assess"),"ASSESS TRANSFER",IF(AND(F64&lt;&gt;"",G64&lt;&gt;"",H64&lt;&gt;"",I64&lt;&gt;"",J64&lt;&gt;""),"TRANSFER ACCEPTED","TRANSFER INCOMPLETE"))))</x:f>
      </x:c>
    </x:row>
    <x:row r="65" ht="42" customHeight="1">
      <x:c r="A65" s="81"/>
      <x:c r="B65" s="81"/>
      <x:c r="C65" s="81"/>
      <x:c r="D65" s="81"/>
      <x:c r="E65" s="81"/>
      <x:c r="F65" s="81"/>
      <x:c r="G65" s="144"/>
      <x:c r="H65" s="81"/>
      <x:c r="I65" s="81"/>
      <x:c r="J65" s="144"/>
      <x:c r="K65" s="155" t="str">
        <x:f>IF(A65="","",IF(E65="Yes","CLOSURE BLOCKER",IF(OR(E65="",E65="To assess"),"ASSESS TRANSFER",IF(AND(F65&lt;&gt;"",G65&lt;&gt;"",H65&lt;&gt;"",I65&lt;&gt;"",J65&lt;&gt;""),"TRANSFER ACCEPTED","TRANSFER INCOMPLETE"))))</x:f>
      </x:c>
    </x:row>
    <x:row r="66" ht="42" customHeight="1">
      <x:c r="A66" s="81"/>
      <x:c r="B66" s="81"/>
      <x:c r="C66" s="81"/>
      <x:c r="D66" s="81"/>
      <x:c r="E66" s="81"/>
      <x:c r="F66" s="81"/>
      <x:c r="G66" s="144"/>
      <x:c r="H66" s="81"/>
      <x:c r="I66" s="81"/>
      <x:c r="J66" s="144"/>
      <x:c r="K66" s="155" t="str">
        <x:f>IF(A66="","",IF(E66="Yes","CLOSURE BLOCKER",IF(OR(E66="",E66="To assess"),"ASSESS TRANSFER",IF(AND(F66&lt;&gt;"",G66&lt;&gt;"",H66&lt;&gt;"",I66&lt;&gt;"",J66&lt;&gt;""),"TRANSFER ACCEPTED","TRANSFER INCOMPLETE"))))</x:f>
      </x:c>
    </x:row>
    <x:row r="67" ht="42" customHeight="1">
      <x:c r="A67" s="81"/>
      <x:c r="B67" s="81"/>
      <x:c r="C67" s="81"/>
      <x:c r="D67" s="81"/>
      <x:c r="E67" s="81"/>
      <x:c r="F67" s="81"/>
      <x:c r="G67" s="144"/>
      <x:c r="H67" s="81"/>
      <x:c r="I67" s="81"/>
      <x:c r="J67" s="144"/>
      <x:c r="K67" s="155" t="str">
        <x:f>IF(A67="","",IF(E67="Yes","CLOSURE BLOCKER",IF(OR(E67="",E67="To assess"),"ASSESS TRANSFER",IF(AND(F67&lt;&gt;"",G67&lt;&gt;"",H67&lt;&gt;"",I67&lt;&gt;"",J67&lt;&gt;""),"TRANSFER ACCEPTED","TRANSFER INCOMPLETE"))))</x:f>
      </x:c>
    </x:row>
    <x:row r="68" ht="42" customHeight="1">
      <x:c r="A68" s="81"/>
      <x:c r="B68" s="81"/>
      <x:c r="C68" s="81"/>
      <x:c r="D68" s="81"/>
      <x:c r="E68" s="81"/>
      <x:c r="F68" s="81"/>
      <x:c r="G68" s="144"/>
      <x:c r="H68" s="81"/>
      <x:c r="I68" s="81"/>
      <x:c r="J68" s="144"/>
      <x:c r="K68" s="155" t="str">
        <x:f>IF(A68="","",IF(E68="Yes","CLOSURE BLOCKER",IF(OR(E68="",E68="To assess"),"ASSESS TRANSFER",IF(AND(F68&lt;&gt;"",G68&lt;&gt;"",H68&lt;&gt;"",I68&lt;&gt;"",J68&lt;&gt;""),"TRANSFER ACCEPTED","TRANSFER INCOMPLETE"))))</x:f>
      </x:c>
    </x:row>
    <x:row r="69" ht="42" customHeight="1">
      <x:c r="A69" s="81"/>
      <x:c r="B69" s="81"/>
      <x:c r="C69" s="81"/>
      <x:c r="D69" s="81"/>
      <x:c r="E69" s="81"/>
      <x:c r="F69" s="81"/>
      <x:c r="G69" s="144"/>
      <x:c r="H69" s="81"/>
      <x:c r="I69" s="81"/>
      <x:c r="J69" s="144"/>
      <x:c r="K69" s="155" t="str">
        <x:f>IF(A69="","",IF(E69="Yes","CLOSURE BLOCKER",IF(OR(E69="",E69="To assess"),"ASSESS TRANSFER",IF(AND(F69&lt;&gt;"",G69&lt;&gt;"",H69&lt;&gt;"",I69&lt;&gt;"",J69&lt;&gt;""),"TRANSFER ACCEPTED","TRANSFER INCOMPLETE"))))</x:f>
      </x:c>
    </x:row>
    <x:row r="70" ht="42" customHeight="1">
      <x:c r="A70" s="81"/>
      <x:c r="B70" s="81"/>
      <x:c r="C70" s="81"/>
      <x:c r="D70" s="81"/>
      <x:c r="E70" s="81"/>
      <x:c r="F70" s="81"/>
      <x:c r="G70" s="144"/>
      <x:c r="H70" s="81"/>
      <x:c r="I70" s="81"/>
      <x:c r="J70" s="144"/>
      <x:c r="K70" s="155" t="str">
        <x:f>IF(A70="","",IF(E70="Yes","CLOSURE BLOCKER",IF(OR(E70="",E70="To assess"),"ASSESS TRANSFER",IF(AND(F70&lt;&gt;"",G70&lt;&gt;"",H70&lt;&gt;"",I70&lt;&gt;"",J70&lt;&gt;""),"TRANSFER ACCEPTED","TRANSFER INCOMPLETE"))))</x:f>
      </x:c>
    </x:row>
    <x:row r="71" ht="42" customHeight="1">
      <x:c r="A71" s="81"/>
      <x:c r="B71" s="81"/>
      <x:c r="C71" s="81"/>
      <x:c r="D71" s="81"/>
      <x:c r="E71" s="81"/>
      <x:c r="F71" s="81"/>
      <x:c r="G71" s="144"/>
      <x:c r="H71" s="81"/>
      <x:c r="I71" s="81"/>
      <x:c r="J71" s="144"/>
      <x:c r="K71" s="155" t="str">
        <x:f>IF(A71="","",IF(E71="Yes","CLOSURE BLOCKER",IF(OR(E71="",E71="To assess"),"ASSESS TRANSFER",IF(AND(F71&lt;&gt;"",G71&lt;&gt;"",H71&lt;&gt;"",I71&lt;&gt;"",J71&lt;&gt;""),"TRANSFER ACCEPTED","TRANSFER INCOMPLETE"))))</x:f>
      </x:c>
    </x:row>
    <x:row r="72" ht="42" customHeight="1">
      <x:c r="A72" s="81"/>
      <x:c r="B72" s="81"/>
      <x:c r="C72" s="81"/>
      <x:c r="D72" s="81"/>
      <x:c r="E72" s="81"/>
      <x:c r="F72" s="81"/>
      <x:c r="G72" s="144"/>
      <x:c r="H72" s="81"/>
      <x:c r="I72" s="81"/>
      <x:c r="J72" s="144"/>
      <x:c r="K72" s="155" t="str">
        <x:f>IF(A72="","",IF(E72="Yes","CLOSURE BLOCKER",IF(OR(E72="",E72="To assess"),"ASSESS TRANSFER",IF(AND(F72&lt;&gt;"",G72&lt;&gt;"",H72&lt;&gt;"",I72&lt;&gt;"",J72&lt;&gt;""),"TRANSFER ACCEPTED","TRANSFER INCOMPLETE"))))</x:f>
      </x:c>
    </x:row>
    <x:row r="73" ht="42" customHeight="1">
      <x:c r="A73" s="81"/>
      <x:c r="B73" s="81"/>
      <x:c r="C73" s="81"/>
      <x:c r="D73" s="81"/>
      <x:c r="E73" s="81"/>
      <x:c r="F73" s="81"/>
      <x:c r="G73" s="144"/>
      <x:c r="H73" s="81"/>
      <x:c r="I73" s="81"/>
      <x:c r="J73" s="144"/>
      <x:c r="K73" s="155" t="str">
        <x:f>IF(A73="","",IF(E73="Yes","CLOSURE BLOCKER",IF(OR(E73="",E73="To assess"),"ASSESS TRANSFER",IF(AND(F73&lt;&gt;"",G73&lt;&gt;"",H73&lt;&gt;"",I73&lt;&gt;"",J73&lt;&gt;""),"TRANSFER ACCEPTED","TRANSFER INCOMPLETE"))))</x:f>
      </x:c>
    </x:row>
    <x:row r="74" ht="42" customHeight="1">
      <x:c r="A74" s="81"/>
      <x:c r="B74" s="81"/>
      <x:c r="C74" s="81"/>
      <x:c r="D74" s="81"/>
      <x:c r="E74" s="81"/>
      <x:c r="F74" s="81"/>
      <x:c r="G74" s="144"/>
      <x:c r="H74" s="81"/>
      <x:c r="I74" s="81"/>
      <x:c r="J74" s="144"/>
      <x:c r="K74" s="155" t="str">
        <x:f>IF(A74="","",IF(E74="Yes","CLOSURE BLOCKER",IF(OR(E74="",E74="To assess"),"ASSESS TRANSFER",IF(AND(F74&lt;&gt;"",G74&lt;&gt;"",H74&lt;&gt;"",I74&lt;&gt;"",J74&lt;&gt;""),"TRANSFER ACCEPTED","TRANSFER INCOMPLETE"))))</x:f>
      </x:c>
    </x:row>
    <x:row r="75" ht="42" customHeight="1">
      <x:c r="A75" s="81"/>
      <x:c r="B75" s="81"/>
      <x:c r="C75" s="81"/>
      <x:c r="D75" s="81"/>
      <x:c r="E75" s="81"/>
      <x:c r="F75" s="81"/>
      <x:c r="G75" s="144"/>
      <x:c r="H75" s="81"/>
      <x:c r="I75" s="81"/>
      <x:c r="J75" s="144"/>
      <x:c r="K75" s="155" t="str">
        <x:f>IF(A75="","",IF(E75="Yes","CLOSURE BLOCKER",IF(OR(E75="",E75="To assess"),"ASSESS TRANSFER",IF(AND(F75&lt;&gt;"",G75&lt;&gt;"",H75&lt;&gt;"",I75&lt;&gt;"",J75&lt;&gt;""),"TRANSFER ACCEPTED","TRANSFER INCOMPLETE"))))</x:f>
      </x:c>
    </x:row>
    <x:row r="76" ht="42" customHeight="1">
      <x:c r="A76" s="81"/>
      <x:c r="B76" s="81"/>
      <x:c r="C76" s="81"/>
      <x:c r="D76" s="81"/>
      <x:c r="E76" s="81"/>
      <x:c r="F76" s="81"/>
      <x:c r="G76" s="144"/>
      <x:c r="H76" s="81"/>
      <x:c r="I76" s="81"/>
      <x:c r="J76" s="144"/>
      <x:c r="K76" s="155" t="str">
        <x:f>IF(A76="","",IF(E76="Yes","CLOSURE BLOCKER",IF(OR(E76="",E76="To assess"),"ASSESS TRANSFER",IF(AND(F76&lt;&gt;"",G76&lt;&gt;"",H76&lt;&gt;"",I76&lt;&gt;"",J76&lt;&gt;""),"TRANSFER ACCEPTED","TRANSFER INCOMPLETE"))))</x:f>
      </x:c>
    </x:row>
    <x:row r="77" ht="42" customHeight="1">
      <x:c r="A77" s="81"/>
      <x:c r="B77" s="81"/>
      <x:c r="C77" s="81"/>
      <x:c r="D77" s="81"/>
      <x:c r="E77" s="81"/>
      <x:c r="F77" s="81"/>
      <x:c r="G77" s="144"/>
      <x:c r="H77" s="81"/>
      <x:c r="I77" s="81"/>
      <x:c r="J77" s="144"/>
      <x:c r="K77" s="155" t="str">
        <x:f>IF(A77="","",IF(E77="Yes","CLOSURE BLOCKER",IF(OR(E77="",E77="To assess"),"ASSESS TRANSFER",IF(AND(F77&lt;&gt;"",G77&lt;&gt;"",H77&lt;&gt;"",I77&lt;&gt;"",J77&lt;&gt;""),"TRANSFER ACCEPTED","TRANSFER INCOMPLETE"))))</x:f>
      </x:c>
    </x:row>
    <x:row r="78" ht="42" customHeight="1">
      <x:c r="A78" s="81"/>
      <x:c r="B78" s="81"/>
      <x:c r="C78" s="81"/>
      <x:c r="D78" s="81"/>
      <x:c r="E78" s="81"/>
      <x:c r="F78" s="81"/>
      <x:c r="G78" s="144"/>
      <x:c r="H78" s="81"/>
      <x:c r="I78" s="81"/>
      <x:c r="J78" s="144"/>
      <x:c r="K78" s="155" t="str">
        <x:f>IF(A78="","",IF(E78="Yes","CLOSURE BLOCKER",IF(OR(E78="",E78="To assess"),"ASSESS TRANSFER",IF(AND(F78&lt;&gt;"",G78&lt;&gt;"",H78&lt;&gt;"",I78&lt;&gt;"",J78&lt;&gt;""),"TRANSFER ACCEPTED","TRANSFER INCOMPLETE"))))</x:f>
      </x:c>
    </x:row>
    <x:row r="79" ht="42" customHeight="1">
      <x:c r="A79" s="81"/>
      <x:c r="B79" s="81"/>
      <x:c r="C79" s="81"/>
      <x:c r="D79" s="81"/>
      <x:c r="E79" s="81"/>
      <x:c r="F79" s="81"/>
      <x:c r="G79" s="144"/>
      <x:c r="H79" s="81"/>
      <x:c r="I79" s="81"/>
      <x:c r="J79" s="144"/>
      <x:c r="K79" s="155" t="str">
        <x:f>IF(A79="","",IF(E79="Yes","CLOSURE BLOCKER",IF(OR(E79="",E79="To assess"),"ASSESS TRANSFER",IF(AND(F79&lt;&gt;"",G79&lt;&gt;"",H79&lt;&gt;"",I79&lt;&gt;"",J79&lt;&gt;""),"TRANSFER ACCEPTED","TRANSFER INCOMPLETE"))))</x:f>
      </x:c>
    </x:row>
    <x:row r="80" ht="42" customHeight="1">
      <x:c r="A80" s="81"/>
      <x:c r="B80" s="81"/>
      <x:c r="C80" s="81"/>
      <x:c r="D80" s="81"/>
      <x:c r="E80" s="81"/>
      <x:c r="F80" s="81"/>
      <x:c r="G80" s="144"/>
      <x:c r="H80" s="81"/>
      <x:c r="I80" s="81"/>
      <x:c r="J80" s="144"/>
      <x:c r="K80" s="155" t="str">
        <x:f>IF(A80="","",IF(E80="Yes","CLOSURE BLOCKER",IF(OR(E80="",E80="To assess"),"ASSESS TRANSFER",IF(AND(F80&lt;&gt;"",G80&lt;&gt;"",H80&lt;&gt;"",I80&lt;&gt;"",J80&lt;&gt;""),"TRANSFER ACCEPTED","TRANSFER INCOMPLETE"))))</x:f>
      </x:c>
    </x:row>
    <x:row r="81" ht="42" customHeight="1">
      <x:c r="A81" s="81"/>
      <x:c r="B81" s="81"/>
      <x:c r="C81" s="81"/>
      <x:c r="D81" s="81"/>
      <x:c r="E81" s="81"/>
      <x:c r="F81" s="81"/>
      <x:c r="G81" s="144"/>
      <x:c r="H81" s="81"/>
      <x:c r="I81" s="81"/>
      <x:c r="J81" s="144"/>
      <x:c r="K81" s="155" t="str">
        <x:f>IF(A81="","",IF(E81="Yes","CLOSURE BLOCKER",IF(OR(E81="",E81="To assess"),"ASSESS TRANSFER",IF(AND(F81&lt;&gt;"",G81&lt;&gt;"",H81&lt;&gt;"",I81&lt;&gt;"",J81&lt;&gt;""),"TRANSFER ACCEPTED","TRANSFER INCOMPLETE"))))</x:f>
      </x:c>
    </x:row>
    <x:row r="82" ht="42" customHeight="1">
      <x:c r="A82" s="81"/>
      <x:c r="B82" s="81"/>
      <x:c r="C82" s="81"/>
      <x:c r="D82" s="81"/>
      <x:c r="E82" s="81"/>
      <x:c r="F82" s="81"/>
      <x:c r="G82" s="144"/>
      <x:c r="H82" s="81"/>
      <x:c r="I82" s="81"/>
      <x:c r="J82" s="144"/>
      <x:c r="K82" s="155" t="str">
        <x:f>IF(A82="","",IF(E82="Yes","CLOSURE BLOCKER",IF(OR(E82="",E82="To assess"),"ASSESS TRANSFER",IF(AND(F82&lt;&gt;"",G82&lt;&gt;"",H82&lt;&gt;"",I82&lt;&gt;"",J82&lt;&gt;""),"TRANSFER ACCEPTED","TRANSFER INCOMPLETE"))))</x:f>
      </x:c>
    </x:row>
    <x:row r="83" ht="42" customHeight="1">
      <x:c r="A83" s="81"/>
      <x:c r="B83" s="81"/>
      <x:c r="C83" s="81"/>
      <x:c r="D83" s="81"/>
      <x:c r="E83" s="81"/>
      <x:c r="F83" s="81"/>
      <x:c r="G83" s="144"/>
      <x:c r="H83" s="81"/>
      <x:c r="I83" s="81"/>
      <x:c r="J83" s="144"/>
      <x:c r="K83" s="155" t="str">
        <x:f>IF(A83="","",IF(E83="Yes","CLOSURE BLOCKER",IF(OR(E83="",E83="To assess"),"ASSESS TRANSFER",IF(AND(F83&lt;&gt;"",G83&lt;&gt;"",H83&lt;&gt;"",I83&lt;&gt;"",J83&lt;&gt;""),"TRANSFER ACCEPTED","TRANSFER INCOMPLETE"))))</x:f>
      </x:c>
    </x:row>
    <x:row r="84" ht="42" customHeight="1">
      <x:c r="A84" s="81"/>
      <x:c r="B84" s="81"/>
      <x:c r="C84" s="81"/>
      <x:c r="D84" s="81"/>
      <x:c r="E84" s="81"/>
      <x:c r="F84" s="81"/>
      <x:c r="G84" s="144"/>
      <x:c r="H84" s="81"/>
      <x:c r="I84" s="81"/>
      <x:c r="J84" s="144"/>
      <x:c r="K84" s="155" t="str">
        <x:f>IF(A84="","",IF(E84="Yes","CLOSURE BLOCKER",IF(OR(E84="",E84="To assess"),"ASSESS TRANSFER",IF(AND(F84&lt;&gt;"",G84&lt;&gt;"",H84&lt;&gt;"",I84&lt;&gt;"",J84&lt;&gt;""),"TRANSFER ACCEPTED","TRANSFER INCOMPLETE"))))</x:f>
      </x:c>
    </x:row>
    <x:row r="85" ht="42" customHeight="1">
      <x:c r="A85" s="81"/>
      <x:c r="B85" s="81"/>
      <x:c r="C85" s="81"/>
      <x:c r="D85" s="81"/>
      <x:c r="E85" s="81"/>
      <x:c r="F85" s="81"/>
      <x:c r="G85" s="144"/>
      <x:c r="H85" s="81"/>
      <x:c r="I85" s="81"/>
      <x:c r="J85" s="144"/>
      <x:c r="K85" s="155" t="str">
        <x:f>IF(A85="","",IF(E85="Yes","CLOSURE BLOCKER",IF(OR(E85="",E85="To assess"),"ASSESS TRANSFER",IF(AND(F85&lt;&gt;"",G85&lt;&gt;"",H85&lt;&gt;"",I85&lt;&gt;"",J85&lt;&gt;""),"TRANSFER ACCEPTED","TRANSFER INCOMPLETE"))))</x:f>
      </x:c>
    </x:row>
    <x:row r="86" ht="42" customHeight="1">
      <x:c r="A86" s="81"/>
      <x:c r="B86" s="81"/>
      <x:c r="C86" s="81"/>
      <x:c r="D86" s="81"/>
      <x:c r="E86" s="81"/>
      <x:c r="F86" s="81"/>
      <x:c r="G86" s="144"/>
      <x:c r="H86" s="81"/>
      <x:c r="I86" s="81"/>
      <x:c r="J86" s="144"/>
      <x:c r="K86" s="155" t="str">
        <x:f>IF(A86="","",IF(E86="Yes","CLOSURE BLOCKER",IF(OR(E86="",E86="To assess"),"ASSESS TRANSFER",IF(AND(F86&lt;&gt;"",G86&lt;&gt;"",H86&lt;&gt;"",I86&lt;&gt;"",J86&lt;&gt;""),"TRANSFER ACCEPTED","TRANSFER INCOMPLETE"))))</x:f>
      </x:c>
    </x:row>
    <x:row r="87" ht="42" customHeight="1">
      <x:c r="A87" s="81"/>
      <x:c r="B87" s="81"/>
      <x:c r="C87" s="81"/>
      <x:c r="D87" s="81"/>
      <x:c r="E87" s="81"/>
      <x:c r="F87" s="81"/>
      <x:c r="G87" s="144"/>
      <x:c r="H87" s="81"/>
      <x:c r="I87" s="81"/>
      <x:c r="J87" s="144"/>
      <x:c r="K87" s="155" t="str">
        <x:f>IF(A87="","",IF(E87="Yes","CLOSURE BLOCKER",IF(OR(E87="",E87="To assess"),"ASSESS TRANSFER",IF(AND(F87&lt;&gt;"",G87&lt;&gt;"",H87&lt;&gt;"",I87&lt;&gt;"",J87&lt;&gt;""),"TRANSFER ACCEPTED","TRANSFER INCOMPLETE"))))</x:f>
      </x:c>
    </x:row>
    <x:row r="88" ht="42" customHeight="1">
      <x:c r="A88" s="81"/>
      <x:c r="B88" s="81"/>
      <x:c r="C88" s="81"/>
      <x:c r="D88" s="81"/>
      <x:c r="E88" s="81"/>
      <x:c r="F88" s="81"/>
      <x:c r="G88" s="144"/>
      <x:c r="H88" s="81"/>
      <x:c r="I88" s="81"/>
      <x:c r="J88" s="144"/>
      <x:c r="K88" s="155" t="str">
        <x:f>IF(A88="","",IF(E88="Yes","CLOSURE BLOCKER",IF(OR(E88="",E88="To assess"),"ASSESS TRANSFER",IF(AND(F88&lt;&gt;"",G88&lt;&gt;"",H88&lt;&gt;"",I88&lt;&gt;"",J88&lt;&gt;""),"TRANSFER ACCEPTED","TRANSFER INCOMPLETE"))))</x:f>
      </x:c>
    </x:row>
    <x:row r="89" ht="42" customHeight="1">
      <x:c r="A89" s="81"/>
      <x:c r="B89" s="81"/>
      <x:c r="C89" s="81"/>
      <x:c r="D89" s="81"/>
      <x:c r="E89" s="81"/>
      <x:c r="F89" s="81"/>
      <x:c r="G89" s="144"/>
      <x:c r="H89" s="81"/>
      <x:c r="I89" s="81"/>
      <x:c r="J89" s="144"/>
      <x:c r="K89" s="155" t="str">
        <x:f>IF(A89="","",IF(E89="Yes","CLOSURE BLOCKER",IF(OR(E89="",E89="To assess"),"ASSESS TRANSFER",IF(AND(F89&lt;&gt;"",G89&lt;&gt;"",H89&lt;&gt;"",I89&lt;&gt;"",J89&lt;&gt;""),"TRANSFER ACCEPTED","TRANSFER INCOMPLETE"))))</x:f>
      </x:c>
    </x:row>
    <x:row r="90" ht="42" customHeight="1">
      <x:c r="A90" s="81"/>
      <x:c r="B90" s="81"/>
      <x:c r="C90" s="81"/>
      <x:c r="D90" s="81"/>
      <x:c r="E90" s="81"/>
      <x:c r="F90" s="81"/>
      <x:c r="G90" s="144"/>
      <x:c r="H90" s="81"/>
      <x:c r="I90" s="81"/>
      <x:c r="J90" s="144"/>
      <x:c r="K90" s="155" t="str">
        <x:f>IF(A90="","",IF(E90="Yes","CLOSURE BLOCKER",IF(OR(E90="",E90="To assess"),"ASSESS TRANSFER",IF(AND(F90&lt;&gt;"",G90&lt;&gt;"",H90&lt;&gt;"",I90&lt;&gt;"",J90&lt;&gt;""),"TRANSFER ACCEPTED","TRANSFER INCOMPLETE"))))</x:f>
      </x:c>
    </x:row>
    <x:row r="91" ht="42" customHeight="1">
      <x:c r="A91" s="81"/>
      <x:c r="B91" s="81"/>
      <x:c r="C91" s="81"/>
      <x:c r="D91" s="81"/>
      <x:c r="E91" s="81"/>
      <x:c r="F91" s="81"/>
      <x:c r="G91" s="144"/>
      <x:c r="H91" s="81"/>
      <x:c r="I91" s="81"/>
      <x:c r="J91" s="144"/>
      <x:c r="K91" s="155" t="str">
        <x:f>IF(A91="","",IF(E91="Yes","CLOSURE BLOCKER",IF(OR(E91="",E91="To assess"),"ASSESS TRANSFER",IF(AND(F91&lt;&gt;"",G91&lt;&gt;"",H91&lt;&gt;"",I91&lt;&gt;"",J91&lt;&gt;""),"TRANSFER ACCEPTED","TRANSFER INCOMPLETE"))))</x:f>
      </x:c>
    </x:row>
    <x:row r="92" ht="42" customHeight="1">
      <x:c r="A92" s="81"/>
      <x:c r="B92" s="81"/>
      <x:c r="C92" s="81"/>
      <x:c r="D92" s="81"/>
      <x:c r="E92" s="81"/>
      <x:c r="F92" s="81"/>
      <x:c r="G92" s="144"/>
      <x:c r="H92" s="81"/>
      <x:c r="I92" s="81"/>
      <x:c r="J92" s="144"/>
      <x:c r="K92" s="155" t="str">
        <x:f>IF(A92="","",IF(E92="Yes","CLOSURE BLOCKER",IF(OR(E92="",E92="To assess"),"ASSESS TRANSFER",IF(AND(F92&lt;&gt;"",G92&lt;&gt;"",H92&lt;&gt;"",I92&lt;&gt;"",J92&lt;&gt;""),"TRANSFER ACCEPTED","TRANSFER INCOMPLETE"))))</x:f>
      </x:c>
    </x:row>
    <x:row r="93" ht="42" customHeight="1">
      <x:c r="A93" s="81"/>
      <x:c r="B93" s="81"/>
      <x:c r="C93" s="81"/>
      <x:c r="D93" s="81"/>
      <x:c r="E93" s="81"/>
      <x:c r="F93" s="81"/>
      <x:c r="G93" s="144"/>
      <x:c r="H93" s="81"/>
      <x:c r="I93" s="81"/>
      <x:c r="J93" s="144"/>
      <x:c r="K93" s="155" t="str">
        <x:f>IF(A93="","",IF(E93="Yes","CLOSURE BLOCKER",IF(OR(E93="",E93="To assess"),"ASSESS TRANSFER",IF(AND(F93&lt;&gt;"",G93&lt;&gt;"",H93&lt;&gt;"",I93&lt;&gt;"",J93&lt;&gt;""),"TRANSFER ACCEPTED","TRANSFER INCOMPLETE"))))</x:f>
      </x:c>
    </x:row>
    <x:row r="94" ht="42" customHeight="1">
      <x:c r="A94" s="81"/>
      <x:c r="B94" s="81"/>
      <x:c r="C94" s="81"/>
      <x:c r="D94" s="81"/>
      <x:c r="E94" s="81"/>
      <x:c r="F94" s="81"/>
      <x:c r="G94" s="144"/>
      <x:c r="H94" s="81"/>
      <x:c r="I94" s="81"/>
      <x:c r="J94" s="144"/>
      <x:c r="K94" s="155" t="str">
        <x:f>IF(A94="","",IF(E94="Yes","CLOSURE BLOCKER",IF(OR(E94="",E94="To assess"),"ASSESS TRANSFER",IF(AND(F94&lt;&gt;"",G94&lt;&gt;"",H94&lt;&gt;"",I94&lt;&gt;"",J94&lt;&gt;""),"TRANSFER ACCEPTED","TRANSFER INCOMPLETE"))))</x:f>
      </x:c>
    </x:row>
    <x:row r="95" ht="42" customHeight="1">
      <x:c r="A95" s="81"/>
      <x:c r="B95" s="81"/>
      <x:c r="C95" s="81"/>
      <x:c r="D95" s="81"/>
      <x:c r="E95" s="81"/>
      <x:c r="F95" s="81"/>
      <x:c r="G95" s="144"/>
      <x:c r="H95" s="81"/>
      <x:c r="I95" s="81"/>
      <x:c r="J95" s="144"/>
      <x:c r="K95" s="155" t="str">
        <x:f>IF(A95="","",IF(E95="Yes","CLOSURE BLOCKER",IF(OR(E95="",E95="To assess"),"ASSESS TRANSFER",IF(AND(F95&lt;&gt;"",G95&lt;&gt;"",H95&lt;&gt;"",I95&lt;&gt;"",J95&lt;&gt;""),"TRANSFER ACCEPTED","TRANSFER INCOMPLETE"))))</x:f>
      </x:c>
    </x:row>
    <x:row r="96" ht="42" customHeight="1">
      <x:c r="A96" s="81"/>
      <x:c r="B96" s="81"/>
      <x:c r="C96" s="81"/>
      <x:c r="D96" s="81"/>
      <x:c r="E96" s="81"/>
      <x:c r="F96" s="81"/>
      <x:c r="G96" s="144"/>
      <x:c r="H96" s="81"/>
      <x:c r="I96" s="81"/>
      <x:c r="J96" s="144"/>
      <x:c r="K96" s="155" t="str">
        <x:f>IF(A96="","",IF(E96="Yes","CLOSURE BLOCKER",IF(OR(E96="",E96="To assess"),"ASSESS TRANSFER",IF(AND(F96&lt;&gt;"",G96&lt;&gt;"",H96&lt;&gt;"",I96&lt;&gt;"",J96&lt;&gt;""),"TRANSFER ACCEPTED","TRANSFER INCOMPLETE"))))</x:f>
      </x:c>
    </x:row>
    <x:row r="97" ht="42" customHeight="1">
      <x:c r="A97" s="81"/>
      <x:c r="B97" s="81"/>
      <x:c r="C97" s="81"/>
      <x:c r="D97" s="81"/>
      <x:c r="E97" s="81"/>
      <x:c r="F97" s="81"/>
      <x:c r="G97" s="144"/>
      <x:c r="H97" s="81"/>
      <x:c r="I97" s="81"/>
      <x:c r="J97" s="144"/>
      <x:c r="K97" s="155" t="str">
        <x:f>IF(A97="","",IF(E97="Yes","CLOSURE BLOCKER",IF(OR(E97="",E97="To assess"),"ASSESS TRANSFER",IF(AND(F97&lt;&gt;"",G97&lt;&gt;"",H97&lt;&gt;"",I97&lt;&gt;"",J97&lt;&gt;""),"TRANSFER ACCEPTED","TRANSFER INCOMPLETE"))))</x:f>
      </x:c>
    </x:row>
    <x:row r="98" ht="42" customHeight="1">
      <x:c r="A98" s="81"/>
      <x:c r="B98" s="81"/>
      <x:c r="C98" s="81"/>
      <x:c r="D98" s="81"/>
      <x:c r="E98" s="81"/>
      <x:c r="F98" s="81"/>
      <x:c r="G98" s="144"/>
      <x:c r="H98" s="81"/>
      <x:c r="I98" s="81"/>
      <x:c r="J98" s="144"/>
      <x:c r="K98" s="155" t="str">
        <x:f>IF(A98="","",IF(E98="Yes","CLOSURE BLOCKER",IF(OR(E98="",E98="To assess"),"ASSESS TRANSFER",IF(AND(F98&lt;&gt;"",G98&lt;&gt;"",H98&lt;&gt;"",I98&lt;&gt;"",J98&lt;&gt;""),"TRANSFER ACCEPTED","TRANSFER INCOMPLETE"))))</x:f>
      </x:c>
    </x:row>
    <x:row r="99" ht="42" customHeight="1">
      <x:c r="A99" s="81"/>
      <x:c r="B99" s="81"/>
      <x:c r="C99" s="81"/>
      <x:c r="D99" s="81"/>
      <x:c r="E99" s="81"/>
      <x:c r="F99" s="81"/>
      <x:c r="G99" s="144"/>
      <x:c r="H99" s="81"/>
      <x:c r="I99" s="81"/>
      <x:c r="J99" s="144"/>
      <x:c r="K99" s="155" t="str">
        <x:f>IF(A99="","",IF(E99="Yes","CLOSURE BLOCKER",IF(OR(E99="",E99="To assess"),"ASSESS TRANSFER",IF(AND(F99&lt;&gt;"",G99&lt;&gt;"",H99&lt;&gt;"",I99&lt;&gt;"",J99&lt;&gt;""),"TRANSFER ACCEPTED","TRANSFER INCOMPLETE"))))</x:f>
      </x:c>
    </x:row>
    <x:row r="100" ht="42" customHeight="1">
      <x:c r="A100" s="81"/>
      <x:c r="B100" s="81"/>
      <x:c r="C100" s="81"/>
      <x:c r="D100" s="81"/>
      <x:c r="E100" s="81"/>
      <x:c r="F100" s="81"/>
      <x:c r="G100" s="144"/>
      <x:c r="H100" s="81"/>
      <x:c r="I100" s="81"/>
      <x:c r="J100" s="144"/>
      <x:c r="K100" s="155" t="str">
        <x:f>IF(A100="","",IF(E100="Yes","CLOSURE BLOCKER",IF(OR(E100="",E100="To assess"),"ASSESS TRANSFER",IF(AND(F100&lt;&gt;"",G100&lt;&gt;"",H100&lt;&gt;"",I100&lt;&gt;"",J100&lt;&gt;""),"TRANSFER ACCEPTED","TRANSFER INCOMPLETE"))))</x:f>
      </x:c>
    </x:row>
    <x:row r="101" ht="42" customHeight="1">
      <x:c r="A101" s="81"/>
      <x:c r="B101" s="81"/>
      <x:c r="C101" s="81"/>
      <x:c r="D101" s="81"/>
      <x:c r="E101" s="81"/>
      <x:c r="F101" s="81"/>
      <x:c r="G101" s="144"/>
      <x:c r="H101" s="81"/>
      <x:c r="I101" s="81"/>
      <x:c r="J101" s="144"/>
      <x:c r="K101" s="155" t="str">
        <x:f>IF(A101="","",IF(E101="Yes","CLOSURE BLOCKER",IF(OR(E101="",E101="To assess"),"ASSESS TRANSFER",IF(AND(F101&lt;&gt;"",G101&lt;&gt;"",H101&lt;&gt;"",I101&lt;&gt;"",J101&lt;&gt;""),"TRANSFER ACCEPTED","TRANSFER INCOMPLETE"))))</x:f>
      </x:c>
    </x:row>
    <x:row r="102" ht="42" customHeight="1">
      <x:c r="A102" s="81"/>
      <x:c r="B102" s="81"/>
      <x:c r="C102" s="81"/>
      <x:c r="D102" s="81"/>
      <x:c r="E102" s="81"/>
      <x:c r="F102" s="81"/>
      <x:c r="G102" s="144"/>
      <x:c r="H102" s="81"/>
      <x:c r="I102" s="81"/>
      <x:c r="J102" s="144"/>
      <x:c r="K102" s="155" t="str">
        <x:f>IF(A102="","",IF(E102="Yes","CLOSURE BLOCKER",IF(OR(E102="",E102="To assess"),"ASSESS TRANSFER",IF(AND(F102&lt;&gt;"",G102&lt;&gt;"",H102&lt;&gt;"",I102&lt;&gt;"",J102&lt;&gt;""),"TRANSFER ACCEPTED","TRANSFER INCOMPLETE"))))</x:f>
      </x:c>
    </x:row>
    <x:row r="103" ht="42" customHeight="1">
      <x:c r="A103" s="81"/>
      <x:c r="B103" s="81"/>
      <x:c r="C103" s="81"/>
      <x:c r="D103" s="81"/>
      <x:c r="E103" s="81"/>
      <x:c r="F103" s="81"/>
      <x:c r="G103" s="144"/>
      <x:c r="H103" s="81"/>
      <x:c r="I103" s="81"/>
      <x:c r="J103" s="144"/>
      <x:c r="K103" s="155" t="str">
        <x:f>IF(A103="","",IF(E103="Yes","CLOSURE BLOCKER",IF(OR(E103="",E103="To assess"),"ASSESS TRANSFER",IF(AND(F103&lt;&gt;"",G103&lt;&gt;"",H103&lt;&gt;"",I103&lt;&gt;"",J103&lt;&gt;""),"TRANSFER ACCEPTED","TRANSFER INCOMPLETE"))))</x:f>
      </x:c>
    </x:row>
    <x:row r="104" ht="42" customHeight="1">
      <x:c r="A104" s="81"/>
      <x:c r="B104" s="81"/>
      <x:c r="C104" s="81"/>
      <x:c r="D104" s="81"/>
      <x:c r="E104" s="81"/>
      <x:c r="F104" s="81"/>
      <x:c r="G104" s="144"/>
      <x:c r="H104" s="81"/>
      <x:c r="I104" s="81"/>
      <x:c r="J104" s="144"/>
      <x:c r="K104" s="155" t="str">
        <x:f>IF(A104="","",IF(E104="Yes","CLOSURE BLOCKER",IF(OR(E104="",E104="To assess"),"ASSESS TRANSFER",IF(AND(F104&lt;&gt;"",G104&lt;&gt;"",H104&lt;&gt;"",I104&lt;&gt;"",J104&lt;&gt;""),"TRANSFER ACCEPTED","TRANSFER INCOMPLETE"))))</x:f>
      </x:c>
    </x:row>
    <x:row r="105" ht="42" customHeight="1">
      <x:c r="A105" s="81"/>
      <x:c r="B105" s="81"/>
      <x:c r="C105" s="81"/>
      <x:c r="D105" s="81"/>
      <x:c r="E105" s="81"/>
      <x:c r="F105" s="81"/>
      <x:c r="G105" s="144"/>
      <x:c r="H105" s="81"/>
      <x:c r="I105" s="81"/>
      <x:c r="J105" s="144"/>
      <x:c r="K105" s="155" t="str">
        <x:f>IF(A105="","",IF(E105="Yes","CLOSURE BLOCKER",IF(OR(E105="",E105="To assess"),"ASSESS TRANSFER",IF(AND(F105&lt;&gt;"",G105&lt;&gt;"",H105&lt;&gt;"",I105&lt;&gt;"",J105&lt;&gt;""),"TRANSFER ACCEPTED","TRANSFER INCOMPLETE"))))</x:f>
      </x:c>
    </x:row>
    <x:row r="106" ht="42" customHeight="1">
      <x:c r="A106" s="81"/>
      <x:c r="B106" s="81"/>
      <x:c r="C106" s="81"/>
      <x:c r="D106" s="81"/>
      <x:c r="E106" s="81"/>
      <x:c r="F106" s="81"/>
      <x:c r="G106" s="144"/>
      <x:c r="H106" s="81"/>
      <x:c r="I106" s="81"/>
      <x:c r="J106" s="144"/>
      <x:c r="K106" s="155" t="str">
        <x:f>IF(A106="","",IF(E106="Yes","CLOSURE BLOCKER",IF(OR(E106="",E106="To assess"),"ASSESS TRANSFER",IF(AND(F106&lt;&gt;"",G106&lt;&gt;"",H106&lt;&gt;"",I106&lt;&gt;"",J106&lt;&gt;""),"TRANSFER ACCEPTED","TRANSFER INCOMPLETE"))))</x:f>
      </x:c>
    </x:row>
    <x:row r="107" ht="42" customHeight="1">
      <x:c r="A107" s="81"/>
      <x:c r="B107" s="81"/>
      <x:c r="C107" s="81"/>
      <x:c r="D107" s="81"/>
      <x:c r="E107" s="81"/>
      <x:c r="F107" s="81"/>
      <x:c r="G107" s="144"/>
      <x:c r="H107" s="81"/>
      <x:c r="I107" s="81"/>
      <x:c r="J107" s="144"/>
      <x:c r="K107" s="155" t="str">
        <x:f>IF(A107="","",IF(E107="Yes","CLOSURE BLOCKER",IF(OR(E107="",E107="To assess"),"ASSESS TRANSFER",IF(AND(F107&lt;&gt;"",G107&lt;&gt;"",H107&lt;&gt;"",I107&lt;&gt;"",J107&lt;&gt;""),"TRANSFER ACCEPTED","TRANSFER INCOMPLETE"))))</x:f>
      </x:c>
    </x:row>
    <x:row r="108" ht="42" customHeight="1">
      <x:c r="A108" s="81"/>
      <x:c r="B108" s="81"/>
      <x:c r="C108" s="81"/>
      <x:c r="D108" s="81"/>
      <x:c r="E108" s="81"/>
      <x:c r="F108" s="81"/>
      <x:c r="G108" s="144"/>
      <x:c r="H108" s="81"/>
      <x:c r="I108" s="81"/>
      <x:c r="J108" s="144"/>
      <x:c r="K108" s="155" t="str">
        <x:f>IF(A108="","",IF(E108="Yes","CLOSURE BLOCKER",IF(OR(E108="",E108="To assess"),"ASSESS TRANSFER",IF(AND(F108&lt;&gt;"",G108&lt;&gt;"",H108&lt;&gt;"",I108&lt;&gt;"",J108&lt;&gt;""),"TRANSFER ACCEPTED","TRANSFER INCOMPLETE"))))</x:f>
      </x:c>
    </x:row>
    <x:row r="109" ht="42" customHeight="1">
      <x:c r="A109" s="81"/>
      <x:c r="B109" s="81"/>
      <x:c r="C109" s="81"/>
      <x:c r="D109" s="81"/>
      <x:c r="E109" s="81"/>
      <x:c r="F109" s="81"/>
      <x:c r="G109" s="144"/>
      <x:c r="H109" s="81"/>
      <x:c r="I109" s="81"/>
      <x:c r="J109" s="144"/>
      <x:c r="K109" s="155" t="str">
        <x:f>IF(A109="","",IF(E109="Yes","CLOSURE BLOCKER",IF(OR(E109="",E109="To assess"),"ASSESS TRANSFER",IF(AND(F109&lt;&gt;"",G109&lt;&gt;"",H109&lt;&gt;"",I109&lt;&gt;"",J109&lt;&gt;""),"TRANSFER ACCEPTED","TRANSFER INCOMPLETE"))))</x:f>
      </x:c>
    </x:row>
    <x:row r="110" ht="21" customHeight="1">
      <x:c r="A110" s="15"/>
      <x:c r="B110" s="15"/>
      <x:c r="C110" s="15"/>
      <x:c r="D110" s="15"/>
      <x:c r="E110" s="15"/>
      <x:c r="F110" s="15"/>
      <x:c r="G110" s="15"/>
      <x:c r="H110" s="15"/>
      <x:c r="I110" s="15"/>
      <x:c r="J110" s="15"/>
      <x:c r="K110" s="15"/>
    </x:row>
    <x:row r="111" ht="21" customHeight="1">
      <x:c r="A111" s="15"/>
      <x:c r="B111" s="15"/>
      <x:c r="C111" s="15"/>
      <x:c r="D111" s="15"/>
      <x:c r="E111" s="15"/>
      <x:c r="F111" s="15"/>
      <x:c r="G111" s="15"/>
      <x:c r="H111" s="15"/>
      <x:c r="I111" s="15"/>
      <x:c r="J111" s="15"/>
      <x:c r="K111" s="15"/>
    </x:row>
    <x:row r="112" ht="21" customHeight="1">
      <x:c r="A112" s="15"/>
      <x:c r="B112" s="15"/>
      <x:c r="C112" s="15"/>
      <x:c r="D112" s="15"/>
      <x:c r="E112" s="15"/>
      <x:c r="F112" s="15"/>
      <x:c r="G112" s="15"/>
      <x:c r="H112" s="15"/>
      <x:c r="I112" s="15"/>
      <x:c r="J112" s="15"/>
      <x:c r="K112" s="15"/>
    </x:row>
    <x:row r="113" ht="21" customHeight="1">
      <x:c r="A113" s="15"/>
      <x:c r="B113" s="15"/>
      <x:c r="C113" s="15"/>
      <x:c r="D113" s="15"/>
      <x:c r="E113" s="15"/>
      <x:c r="F113" s="15"/>
      <x:c r="G113" s="15"/>
      <x:c r="H113" s="15"/>
      <x:c r="I113" s="15"/>
      <x:c r="J113" s="15"/>
      <x:c r="K113" s="15"/>
    </x:row>
  </x:sheetData>
  <x:mergeCells>
    <x:mergeCell ref="A1:K3"/>
    <x:mergeCell ref="A4:K4"/>
    <x:mergeCell ref="A5:E5"/>
    <x:mergeCell ref="F5:K5"/>
    <x:mergeCell ref="A6:K6"/>
    <x:mergeCell ref="A7:K7"/>
  </x:mergeCells>
  <x:conditionalFormatting sqref="A10:K109">
    <x:cfRule type="expression" dxfId="14" priority="1">
      <x:formula>AND($A10&lt;&gt;"",$K10&lt;&gt;"TRANSFER ACCEPTED")</x:formula>
    </x:cfRule>
  </x:conditionalFormatting>
  <x:dataValidations count="4">
    <x:dataValidation type="list" errorStyle="stop" allowBlank="1" showErrorMessage="1" errorTitle="Choose a listed value" error="Use the drop-down list or leave the entry blank." sqref="B10:B109">
      <x:formula1>"Risk,Issue,Action,Defect,Supplier,Other"</x:formula1>
    </x:dataValidation>
    <x:dataValidation type="list" errorStyle="stop" allowBlank="1" showErrorMessage="1" errorTitle="Choose a listed value" error="Use the drop-down list or leave the entry blank." sqref="E10:E109">
      <x:formula1>"Yes,No,To assess"</x:formula1>
    </x:dataValidation>
    <x:dataValidation type="date" errorStyle="stop" operator="between" allowBlank="1" showErrorMessage="1" errorTitle="Enter a real date" error="Enter a date such as 12 Mar 2027, or leave this field blank." sqref="G10:G109">
      <x:formula1>1</x:formula1>
      <x:formula2>146097</x:formula2>
    </x:dataValidation>
    <x:dataValidation type="date" errorStyle="stop" operator="between" allowBlank="1" showErrorMessage="1" errorTitle="Enter a real date" error="Enter a date such as 12 Mar 2027, or leave this field blank." sqref="J10:J109">
      <x:formula1>1</x:formula1>
      <x:formula2>146097</x:formula2>
    </x:dataValidation>
  </x:dataValidations>
  <x:pageMargins left="0.7" right="0.7" top="0.75" bottom="0.75" header="0.3" footer="0.3"/>
  <x:tableParts count="1">
    <x:tablePart xmlns:r="http://schemas.openxmlformats.org/officeDocument/2006/relationships" r:id="Raa9149a9563a47be"/>
  </x:tableParts>
</x:worksheet>
</file>

<file path=xl/worksheets/sheet73.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D8 | Benefits ownership and follow-up</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Secure the post-project review and action needed to realise intended benefits.</x:v>
      </x:c>
      <x:c r="B4" s="28"/>
      <x:c r="C4" s="28"/>
      <x:c r="D4" s="28"/>
      <x:c r="E4" s="28"/>
      <x:c r="F4" s="28"/>
      <x:c r="G4" s="28"/>
      <x:c r="H4" s="28"/>
      <x:c r="I4" s="28"/>
      <x:c r="J4" s="28"/>
      <x:c r="K4" s="28"/>
      <x:c r="L4" s="28"/>
    </x:row>
    <x:row r="5" ht="21" customHeight="1">
      <x:c r="A5" s="35" t="str">
        <x:v>04 | PROJECT CLOSE</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Benefit identity and status</x:v>
      </x:c>
      <x:c r="B9" s="58"/>
      <x:c r="C9" s="58"/>
      <x:c r="D9" s="58"/>
      <x:c r="E9" s="58"/>
      <x:c r="F9" s="58"/>
      <x:c r="G9" s="58"/>
      <x:c r="H9" s="58"/>
      <x:c r="I9" s="58"/>
      <x:c r="J9" s="58"/>
      <x:c r="K9" s="58"/>
      <x:c r="L9" s="58"/>
    </x:row>
    <x:row r="10" ht="28" customHeight="1">
      <x:c r="A10" s="28" t="str">
        <x:v>State realised, forecast, partly realised or not yet measured.</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Measurement continuity</x:v>
      </x:c>
      <x:c r="B15" s="58"/>
      <x:c r="C15" s="58"/>
      <x:c r="D15" s="58"/>
      <x:c r="E15" s="58"/>
      <x:c r="F15" s="58"/>
      <x:c r="G15" s="58"/>
      <x:c r="H15" s="58"/>
      <x:c r="I15" s="58"/>
      <x:c r="J15" s="58"/>
      <x:c r="K15" s="58"/>
      <x:c r="L15" s="58"/>
    </x:row>
    <x:row r="16" ht="28" customHeight="1">
      <x:c r="A16" s="28" t="str">
        <x:v>Confirm baseline, target, population and data method.</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Owner and resources</x:v>
      </x:c>
      <x:c r="B21" s="58"/>
      <x:c r="C21" s="58"/>
      <x:c r="D21" s="58"/>
      <x:c r="E21" s="58"/>
      <x:c r="F21" s="58"/>
      <x:c r="G21" s="58"/>
      <x:c r="H21" s="58"/>
      <x:c r="I21" s="58"/>
      <x:c r="J21" s="58"/>
      <x:c r="K21" s="58"/>
      <x:c r="L21" s="58"/>
    </x:row>
    <x:row r="22" ht="28" customHeight="1">
      <x:c r="A22" s="28" t="str">
        <x:v>Name benefit owner, data owner and operational capacity.</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Review and reporting</x:v>
      </x:c>
      <x:c r="B27" s="58"/>
      <x:c r="C27" s="58"/>
      <x:c r="D27" s="58"/>
      <x:c r="E27" s="58"/>
      <x:c r="F27" s="58"/>
      <x:c r="G27" s="58"/>
      <x:c r="H27" s="58"/>
      <x:c r="I27" s="58"/>
      <x:c r="J27" s="58"/>
      <x:c r="K27" s="58"/>
      <x:c r="L27" s="58"/>
    </x:row>
    <x:row r="28" ht="28" customHeight="1">
      <x:c r="A28" s="28" t="str">
        <x:v>Set dates, forum and decision authority.</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Remaining actions and risks</x:v>
      </x:c>
      <x:c r="B33" s="58"/>
      <x:c r="C33" s="58"/>
      <x:c r="D33" s="58"/>
      <x:c r="E33" s="58"/>
      <x:c r="F33" s="58"/>
      <x:c r="G33" s="58"/>
      <x:c r="H33" s="58"/>
      <x:c r="I33" s="58"/>
      <x:c r="J33" s="58"/>
      <x:c r="K33" s="58"/>
      <x:c r="L33" s="58"/>
    </x:row>
    <x:row r="34" ht="28" customHeight="1">
      <x:c r="A34" s="28" t="str">
        <x:v>Record what must happen and what may prevent it.</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Acceptance and escalation</x:v>
      </x:c>
      <x:c r="B39" s="58"/>
      <x:c r="C39" s="58"/>
      <x:c r="D39" s="58"/>
      <x:c r="E39" s="58"/>
      <x:c r="F39" s="58"/>
      <x:c r="G39" s="58"/>
      <x:c r="H39" s="58"/>
      <x:c r="I39" s="58"/>
      <x:c r="J39" s="58"/>
      <x:c r="K39" s="58"/>
      <x:c r="L39" s="58"/>
    </x:row>
    <x:row r="40" ht="28" customHeight="1">
      <x:c r="A40" s="28" t="str">
        <x:v>Confirm ownership and the route for missed targets.</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Do not change a target retrospectively to claim success. A benefits handover is not proof that the benefit will occur; it is an accountable arrangement for pursuing and evaluating it.</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D12 Review / strategic performance forum</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74.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D9 | Project archive and information disposal</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Retain the evidence the organisation needs and remove unnecessary working material safely.</x:v>
      </x:c>
      <x:c r="B4" s="28"/>
      <x:c r="C4" s="28"/>
      <x:c r="D4" s="28"/>
      <x:c r="E4" s="28"/>
      <x:c r="F4" s="28"/>
      <x:c r="G4" s="28"/>
      <x:c r="H4" s="28"/>
      <x:c r="I4" s="28"/>
      <x:c r="J4" s="28"/>
      <x:c r="K4" s="28"/>
      <x:c r="L4" s="28"/>
    </x:row>
    <x:row r="5" ht="21" customHeight="1">
      <x:c r="A5" s="35" t="str">
        <x:v>04 | PROJECT CLOSE</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Record inventory</x:v>
      </x:c>
      <x:c r="B9" s="58"/>
      <x:c r="C9" s="58"/>
      <x:c r="D9" s="58"/>
      <x:c r="E9" s="58"/>
      <x:c r="F9" s="58"/>
      <x:c r="G9" s="58"/>
      <x:c r="H9" s="58"/>
      <x:c r="I9" s="58"/>
      <x:c r="J9" s="58"/>
      <x:c r="K9" s="58"/>
      <x:c r="L9" s="58"/>
    </x:row>
    <x:row r="10" ht="28" customHeight="1">
      <x:c r="A10" s="28" t="str">
        <x:v>List final outputs, baselines, approvals and supporting evidence.</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Retention decision</x:v>
      </x:c>
      <x:c r="B15" s="58"/>
      <x:c r="C15" s="58"/>
      <x:c r="D15" s="58"/>
      <x:c r="E15" s="58"/>
      <x:c r="F15" s="58"/>
      <x:c r="G15" s="58"/>
      <x:c r="H15" s="58"/>
      <x:c r="I15" s="58"/>
      <x:c r="J15" s="58"/>
      <x:c r="K15" s="58"/>
      <x:c r="L15" s="58"/>
    </x:row>
    <x:row r="16" ht="28" customHeight="1">
      <x:c r="A16" s="28" t="str">
        <x:v>Classify keep, transfer, restrict or dispose under approved rules.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Archive control</x:v>
      </x:c>
      <x:c r="B21" s="58"/>
      <x:c r="C21" s="58"/>
      <x:c r="D21" s="58"/>
      <x:c r="E21" s="58"/>
      <x:c r="F21" s="58"/>
      <x:c r="G21" s="58"/>
      <x:c r="H21" s="58"/>
      <x:c r="I21" s="58"/>
      <x:c r="J21" s="58"/>
      <x:c r="K21" s="58"/>
      <x:c r="L21" s="58"/>
    </x:row>
    <x:row r="22" ht="28" customHeight="1">
      <x:c r="A22" s="28" t="str">
        <x:v>Name owner, repository, naming and version standards.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Access and protection</x:v>
      </x:c>
      <x:c r="B27" s="58"/>
      <x:c r="C27" s="58"/>
      <x:c r="D27" s="58"/>
      <x:c r="E27" s="58"/>
      <x:c r="F27" s="58"/>
      <x:c r="G27" s="58"/>
      <x:c r="H27" s="58"/>
      <x:c r="I27" s="58"/>
      <x:c r="J27" s="58"/>
      <x:c r="K27" s="58"/>
      <x:c r="L27" s="58"/>
    </x:row>
    <x:row r="28" ht="28" customHeight="1">
      <x:c r="A28" s="28" t="str">
        <x:v>Confirm permissions and confidential material handling.</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Disposal evidence</x:v>
      </x:c>
      <x:c r="B33" s="58"/>
      <x:c r="C33" s="58"/>
      <x:c r="D33" s="58"/>
      <x:c r="E33" s="58"/>
      <x:c r="F33" s="58"/>
      <x:c r="G33" s="58"/>
      <x:c r="H33" s="58"/>
      <x:c r="I33" s="58"/>
      <x:c r="J33" s="58"/>
      <x:c r="K33" s="58"/>
      <x:c r="L33" s="58"/>
    </x:row>
    <x:row r="34" ht="28" customHeight="1">
      <x:c r="A34" s="28" t="str">
        <x:v>Record approved removal of unnecessary copies.</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Retrieval and sign-off</x:v>
      </x:c>
      <x:c r="B39" s="58"/>
      <x:c r="C39" s="58"/>
      <x:c r="D39" s="58"/>
      <x:c r="E39" s="58"/>
      <x:c r="F39" s="58"/>
      <x:c r="G39" s="58"/>
      <x:c r="H39" s="58"/>
      <x:c r="I39" s="58"/>
      <x:c r="J39" s="58"/>
      <x:c r="K39" s="58"/>
      <x:c r="L39" s="58"/>
    </x:row>
    <x:row r="40" ht="28" customHeight="1">
      <x:c r="A40" s="28" t="str">
        <x:v>Test access and record information-owner approval.</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This tool does not prescribe statutory retention periods. Confirm the actual rules and any hold requirements with the relevant owner. A workbook password is not an adequate archive-security strategy.</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D14 G4 / operating record owner</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75.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D10 | Resource and supplier release</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Release people, access, contracts and facilities without losing essential support.</x:v>
      </x:c>
      <x:c r="B4" s="28"/>
      <x:c r="C4" s="28"/>
      <x:c r="D4" s="28"/>
      <x:c r="E4" s="28"/>
      <x:c r="F4" s="28"/>
      <x:c r="G4" s="28"/>
      <x:c r="H4" s="28"/>
      <x:c r="I4" s="28"/>
      <x:c r="J4" s="28"/>
      <x:c r="K4" s="28"/>
      <x:c r="L4" s="28"/>
    </x:row>
    <x:row r="5" ht="21" customHeight="1">
      <x:c r="A5" s="35" t="str">
        <x:v>04 | PROJECT CLOSE</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Resource inventory</x:v>
      </x:c>
      <x:c r="B9" s="58"/>
      <x:c r="C9" s="58"/>
      <x:c r="D9" s="58"/>
      <x:c r="E9" s="58"/>
      <x:c r="F9" s="58"/>
      <x:c r="G9" s="58"/>
      <x:c r="H9" s="58"/>
      <x:c r="I9" s="58"/>
      <x:c r="J9" s="58"/>
      <x:c r="K9" s="58"/>
      <x:c r="L9" s="58"/>
    </x:row>
    <x:row r="10" ht="28" customHeight="1">
      <x:c r="A10" s="28" t="str">
        <x:v>List people, suppliers, facilities, licences and access.</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Release readiness</x:v>
      </x:c>
      <x:c r="B15" s="58"/>
      <x:c r="C15" s="58"/>
      <x:c r="D15" s="58"/>
      <x:c r="E15" s="58"/>
      <x:c r="F15" s="58"/>
      <x:c r="G15" s="58"/>
      <x:c r="H15" s="58"/>
      <x:c r="I15" s="58"/>
      <x:c r="J15" s="58"/>
      <x:c r="K15" s="58"/>
      <x:c r="L15" s="58"/>
    </x:row>
    <x:row r="16" ht="28" customHeight="1">
      <x:c r="A16" s="28" t="str">
        <x:v>Confirm acceptance, handover and support conditions.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Transfer or end</x:v>
      </x:c>
      <x:c r="B21" s="58"/>
      <x:c r="C21" s="58"/>
      <x:c r="D21" s="58"/>
      <x:c r="E21" s="58"/>
      <x:c r="F21" s="58"/>
      <x:c r="G21" s="58"/>
      <x:c r="H21" s="58"/>
      <x:c r="I21" s="58"/>
      <x:c r="J21" s="58"/>
      <x:c r="K21" s="58"/>
      <x:c r="L21" s="58"/>
    </x:row>
    <x:row r="22" ht="28" customHeight="1">
      <x:c r="A22" s="28" t="str">
        <x:v>Decide what continues in operation and what stops.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Actions and authority</x:v>
      </x:c>
      <x:c r="B27" s="58"/>
      <x:c r="C27" s="58"/>
      <x:c r="D27" s="58"/>
      <x:c r="E27" s="58"/>
      <x:c r="F27" s="58"/>
      <x:c r="G27" s="58"/>
      <x:c r="H27" s="58"/>
      <x:c r="I27" s="58"/>
      <x:c r="J27" s="58"/>
      <x:c r="K27" s="58"/>
      <x:c r="L27" s="58"/>
    </x:row>
    <x:row r="28" ht="28" customHeight="1">
      <x:c r="A28" s="28" t="str">
        <x:v>Assign return, cancellation, removal and settlement actions.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Knowledge protection</x:v>
      </x:c>
      <x:c r="B33" s="58"/>
      <x:c r="C33" s="58"/>
      <x:c r="D33" s="58"/>
      <x:c r="E33" s="58"/>
      <x:c r="F33" s="58"/>
      <x:c r="G33" s="58"/>
      <x:c r="H33" s="58"/>
      <x:c r="I33" s="58"/>
      <x:c r="J33" s="58"/>
      <x:c r="K33" s="58"/>
      <x:c r="L33" s="58"/>
    </x:row>
    <x:row r="34" ht="28" customHeight="1">
      <x:c r="A34" s="28" t="str">
        <x:v>Confirm documentation and capability transfer before departure.</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Verification</x:v>
      </x:c>
      <x:c r="B39" s="58"/>
      <x:c r="C39" s="58"/>
      <x:c r="D39" s="58"/>
      <x:c r="E39" s="58"/>
      <x:c r="F39" s="58"/>
      <x:c r="G39" s="58"/>
      <x:c r="H39" s="58"/>
      <x:c r="I39" s="58"/>
      <x:c r="J39" s="58"/>
      <x:c r="K39" s="58"/>
      <x:c r="L39" s="58"/>
    </x:row>
    <x:row r="40" ht="28" customHeight="1">
      <x:c r="A40" s="28" t="str">
        <x:v>Record completed release, evidence and continuing obligations.</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Do not end supplier or staff support before operating readiness is established. Contract termination and payment decisions follow authorised organisational processes; this checklist does not create that authority.</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D6 Costs / D9 Archive / D14 G4</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76.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D11 | Project closure and learning workshop</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Bring delivery and receiving owners together to agree the closure position and usable lessons.</x:v>
      </x:c>
      <x:c r="B4" s="28"/>
      <x:c r="C4" s="28"/>
      <x:c r="D4" s="28"/>
      <x:c r="E4" s="28"/>
      <x:c r="F4" s="28"/>
      <x:c r="G4" s="28"/>
      <x:c r="H4" s="28"/>
      <x:c r="I4" s="28"/>
      <x:c r="J4" s="28"/>
      <x:c r="K4" s="28"/>
      <x:c r="L4" s="28"/>
    </x:row>
    <x:row r="5" ht="21" customHeight="1">
      <x:c r="A5" s="35" t="str">
        <x:v>04 | PROJECT CLOSE</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Purpose and evidence pack</x:v>
      </x:c>
      <x:c r="B9" s="58"/>
      <x:c r="C9" s="58"/>
      <x:c r="D9" s="58"/>
      <x:c r="E9" s="58"/>
      <x:c r="F9" s="58"/>
      <x:c r="G9" s="58"/>
      <x:c r="H9" s="58"/>
      <x:c r="I9" s="58"/>
      <x:c r="J9" s="58"/>
      <x:c r="K9" s="58"/>
      <x:c r="L9" s="58"/>
    </x:row>
    <x:row r="10" ht="28" customHeight="1">
      <x:c r="A10" s="28" t="str">
        <x:v>Record participants, decision boundary and documents.</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Performance review</x:v>
      </x:c>
      <x:c r="B15" s="58"/>
      <x:c r="C15" s="58"/>
      <x:c r="D15" s="58"/>
      <x:c r="E15" s="58"/>
      <x:c r="F15" s="58"/>
      <x:c r="G15" s="58"/>
      <x:c r="H15" s="58"/>
      <x:c r="I15" s="58"/>
      <x:c r="J15" s="58"/>
      <x:c r="K15" s="58"/>
      <x:c r="L15" s="58"/>
    </x:row>
    <x:row r="16" ht="28" customHeight="1">
      <x:c r="A16" s="28" t="str">
        <x:v>Compare commitments, changes and delivered results.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Experience and learning</x:v>
      </x:c>
      <x:c r="B21" s="58"/>
      <x:c r="C21" s="58"/>
      <x:c r="D21" s="58"/>
      <x:c r="E21" s="58"/>
      <x:c r="F21" s="58"/>
      <x:c r="G21" s="58"/>
      <x:c r="H21" s="58"/>
      <x:c r="I21" s="58"/>
      <x:c r="J21" s="58"/>
      <x:c r="K21" s="58"/>
      <x:c r="L21" s="58"/>
    </x:row>
    <x:row r="22" ht="28" customHeight="1">
      <x:c r="A22" s="28" t="str">
        <x:v>Capture evidence-based strengths and problems.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Residual and benefit transfer</x:v>
      </x:c>
      <x:c r="B27" s="58"/>
      <x:c r="C27" s="58"/>
      <x:c r="D27" s="58"/>
      <x:c r="E27" s="58"/>
      <x:c r="F27" s="58"/>
      <x:c r="G27" s="58"/>
      <x:c r="H27" s="58"/>
      <x:c r="I27" s="58"/>
      <x:c r="J27" s="58"/>
      <x:c r="K27" s="58"/>
      <x:c r="L27" s="58"/>
    </x:row>
    <x:row r="28" ht="28" customHeight="1">
      <x:c r="A28" s="28" t="str">
        <x:v>Confirm continuing owners and commitments.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Closure recommendation</x:v>
      </x:c>
      <x:c r="B33" s="58"/>
      <x:c r="C33" s="58"/>
      <x:c r="D33" s="58"/>
      <x:c r="E33" s="58"/>
      <x:c r="F33" s="58"/>
      <x:c r="G33" s="58"/>
      <x:c r="H33" s="58"/>
      <x:c r="I33" s="58"/>
      <x:c r="J33" s="58"/>
      <x:c r="K33" s="58"/>
      <x:c r="L33" s="58"/>
    </x:row>
    <x:row r="34" ht="28" customHeight="1">
      <x:c r="A34" s="28" t="str">
        <x:v>Record conditions and matters for formal approval.</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Actions and follow-up</x:v>
      </x:c>
      <x:c r="B39" s="58"/>
      <x:c r="C39" s="58"/>
      <x:c r="D39" s="58"/>
      <x:c r="E39" s="58"/>
      <x:c r="F39" s="58"/>
      <x:c r="G39" s="58"/>
      <x:c r="H39" s="58"/>
      <x:c r="I39" s="58"/>
      <x:c r="J39" s="58"/>
      <x:c r="K39" s="58"/>
      <x:c r="L39" s="58"/>
    </x:row>
    <x:row r="40" ht="28" customHeight="1">
      <x:c r="A40" s="28" t="str">
        <x:v>Assign lesson adoption and post-project reviews.</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Avoid a blame session or a ceremonial success presentation. Evidence and respectful challenge can coexist. Record minority views and unresolved concerns rather than forcing artificial consensus.</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D2 Lessons / D14 G4</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77.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D12 | Post-implementation review</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Evaluate operating use and benefits after enough time has passed to observe them.</x:v>
      </x:c>
      <x:c r="B4" s="28"/>
      <x:c r="C4" s="28"/>
      <x:c r="D4" s="28"/>
      <x:c r="E4" s="28"/>
      <x:c r="F4" s="28"/>
      <x:c r="G4" s="28"/>
      <x:c r="H4" s="28"/>
      <x:c r="I4" s="28"/>
      <x:c r="J4" s="28"/>
      <x:c r="K4" s="28"/>
      <x:c r="L4" s="28"/>
    </x:row>
    <x:row r="5" ht="21" customHeight="1">
      <x:c r="A5" s="35" t="str">
        <x:v>04 | PROJECT CLOSE</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Review question and period</x:v>
      </x:c>
      <x:c r="B9" s="58"/>
      <x:c r="C9" s="58"/>
      <x:c r="D9" s="58"/>
      <x:c r="E9" s="58"/>
      <x:c r="F9" s="58"/>
      <x:c r="G9" s="58"/>
      <x:c r="H9" s="58"/>
      <x:c r="I9" s="58"/>
      <x:c r="J9" s="58"/>
      <x:c r="K9" s="58"/>
      <x:c r="L9" s="58"/>
    </x:row>
    <x:row r="10" ht="28" customHeight="1">
      <x:c r="A10" s="28" t="str">
        <x:v>State purpose, timing and accountable review owner.</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Evidence and method</x:v>
      </x:c>
      <x:c r="B15" s="58"/>
      <x:c r="C15" s="58"/>
      <x:c r="D15" s="58"/>
      <x:c r="E15" s="58"/>
      <x:c r="F15" s="58"/>
      <x:c r="G15" s="58"/>
      <x:c r="H15" s="58"/>
      <x:c r="I15" s="58"/>
      <x:c r="J15" s="58"/>
      <x:c r="K15" s="58"/>
      <x:c r="L15" s="58"/>
    </x:row>
    <x:row r="16" ht="28" customHeight="1">
      <x:c r="A16" s="28" t="str">
        <x:v>Define data, population, comparison and limitations.</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Results</x:v>
      </x:c>
      <x:c r="B21" s="58"/>
      <x:c r="C21" s="58"/>
      <x:c r="D21" s="58"/>
      <x:c r="E21" s="58"/>
      <x:c r="F21" s="58"/>
      <x:c r="G21" s="58"/>
      <x:c r="H21" s="58"/>
      <x:c r="I21" s="58"/>
      <x:c r="J21" s="58"/>
      <x:c r="K21" s="58"/>
      <x:c r="L21" s="58"/>
    </x:row>
    <x:row r="22" ht="28" customHeight="1">
      <x:c r="A22" s="28" t="str">
        <x:v>Show baseline, target, actual and balancing measures.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Interpretation</x:v>
      </x:c>
      <x:c r="B27" s="58"/>
      <x:c r="C27" s="58"/>
      <x:c r="D27" s="58"/>
      <x:c r="E27" s="58"/>
      <x:c r="F27" s="58"/>
      <x:c r="G27" s="58"/>
      <x:c r="H27" s="58"/>
      <x:c r="I27" s="58"/>
      <x:c r="J27" s="58"/>
      <x:c r="K27" s="58"/>
      <x:c r="L27" s="58"/>
    </x:row>
    <x:row r="28" ht="28" customHeight="1">
      <x:c r="A28" s="28" t="str">
        <x:v>Consider adoption, other changes and plausible contribution.</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Decision and action</x:v>
      </x:c>
      <x:c r="B33" s="58"/>
      <x:c r="C33" s="58"/>
      <x:c r="D33" s="58"/>
      <x:c r="E33" s="58"/>
      <x:c r="F33" s="58"/>
      <x:c r="G33" s="58"/>
      <x:c r="H33" s="58"/>
      <x:c r="I33" s="58"/>
      <x:c r="J33" s="58"/>
      <x:c r="K33" s="58"/>
      <x:c r="L33" s="58"/>
    </x:row>
    <x:row r="34" ht="28" customHeight="1">
      <x:c r="A34" s="28" t="str">
        <x:v>Agree operating improvement, further enquiry or new proposal.</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Follow-up</x:v>
      </x:c>
      <x:c r="B39" s="58"/>
      <x:c r="C39" s="58"/>
      <x:c r="D39" s="58"/>
      <x:c r="E39" s="58"/>
      <x:c r="F39" s="58"/>
      <x:c r="G39" s="58"/>
      <x:c r="H39" s="58"/>
      <x:c r="I39" s="58"/>
      <x:c r="J39" s="58"/>
      <x:c r="K39" s="58"/>
      <x:c r="L39" s="58"/>
    </x:row>
    <x:row r="40" ht="28" customHeight="1">
      <x:c r="A40" s="28" t="str">
        <x:v>Assign owners, dates and the next evidence check.</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Before-and-after change alone does not prove causation. Do not retrospectively redefine success or use a small convenience sample as a population estimate. Escalate serious harm or control failures immediately rather than waiting for the scheduled review.</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D8 Benefits / A1 New Proposal</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78.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D13 | Premature closure and stop decision</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End or pause a project responsibly when its case, feasibility or conditions no longer justify continuation.</x:v>
      </x:c>
      <x:c r="B4" s="28"/>
      <x:c r="C4" s="28"/>
      <x:c r="D4" s="28"/>
      <x:c r="E4" s="28"/>
      <x:c r="F4" s="28"/>
      <x:c r="G4" s="28"/>
      <x:c r="H4" s="28"/>
      <x:c r="I4" s="28"/>
      <x:c r="J4" s="28"/>
      <x:c r="K4" s="28"/>
      <x:c r="L4" s="28"/>
    </x:row>
    <x:row r="5" ht="21" customHeight="1">
      <x:c r="A5" s="35" t="str">
        <x:v>04 | PROJECT CLOSE</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Stop or pause rationale</x:v>
      </x:c>
      <x:c r="B9" s="58"/>
      <x:c r="C9" s="58"/>
      <x:c r="D9" s="58"/>
      <x:c r="E9" s="58"/>
      <x:c r="F9" s="58"/>
      <x:c r="G9" s="58"/>
      <x:c r="H9" s="58"/>
      <x:c r="I9" s="58"/>
      <x:c r="J9" s="58"/>
      <x:c r="K9" s="58"/>
      <x:c r="L9" s="58"/>
    </x:row>
    <x:row r="10" ht="28" customHeight="1">
      <x:c r="A10" s="28" t="str">
        <x:v>Describe the changed case, feasibility or mandatory condition.</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Options and future consequences</x:v>
      </x:c>
      <x:c r="B15" s="58"/>
      <x:c r="C15" s="58"/>
      <x:c r="D15" s="58"/>
      <x:c r="E15" s="58"/>
      <x:c r="F15" s="58"/>
      <x:c r="G15" s="58"/>
      <x:c r="H15" s="58"/>
      <x:c r="I15" s="58"/>
      <x:c r="J15" s="58"/>
      <x:c r="K15" s="58"/>
      <x:c r="L15" s="58"/>
    </x:row>
    <x:row r="16" ht="28" customHeight="1">
      <x:c r="A16" s="28" t="str">
        <x:v>Compare remaining cost, value and risk.</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Immediate safeguards</x:v>
      </x:c>
      <x:c r="B21" s="58"/>
      <x:c r="C21" s="58"/>
      <x:c r="D21" s="58"/>
      <x:c r="E21" s="58"/>
      <x:c r="F21" s="58"/>
      <x:c r="G21" s="58"/>
      <x:c r="H21" s="58"/>
      <x:c r="I21" s="58"/>
      <x:c r="J21" s="58"/>
      <x:c r="K21" s="58"/>
      <x:c r="L21" s="58"/>
    </x:row>
    <x:row r="22" ht="28" customHeight="1">
      <x:c r="A22" s="28" t="str">
        <x:v>Identify protection and continuity actions.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Outputs and obligations</x:v>
      </x:c>
      <x:c r="B27" s="58"/>
      <x:c r="C27" s="58"/>
      <x:c r="D27" s="58"/>
      <x:c r="E27" s="58"/>
      <x:c r="F27" s="58"/>
      <x:c r="G27" s="58"/>
      <x:c r="H27" s="58"/>
      <x:c r="I27" s="58"/>
      <x:c r="J27" s="58"/>
      <x:c r="K27" s="58"/>
      <x:c r="L27" s="58"/>
    </x:row>
    <x:row r="28" ht="28" customHeight="1">
      <x:c r="A28" s="28" t="str">
        <x:v>List usable work, commitments and residual exposure.</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Authorised decision</x:v>
      </x:c>
      <x:c r="B33" s="58"/>
      <x:c r="C33" s="58"/>
      <x:c r="D33" s="58"/>
      <x:c r="E33" s="58"/>
      <x:c r="F33" s="58"/>
      <x:c r="G33" s="58"/>
      <x:c r="H33" s="58"/>
      <x:c r="I33" s="58"/>
      <x:c r="J33" s="58"/>
      <x:c r="K33" s="58"/>
      <x:c r="L33" s="58"/>
    </x:row>
    <x:row r="34" ht="28" customHeight="1">
      <x:c r="A34" s="28" t="str">
        <x:v>Record authority, reasons, conditions and communication.</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Controlled exit or restart</x:v>
      </x:c>
      <x:c r="B39" s="58"/>
      <x:c r="C39" s="58"/>
      <x:c r="D39" s="58"/>
      <x:c r="E39" s="58"/>
      <x:c r="F39" s="58"/>
      <x:c r="G39" s="58"/>
      <x:c r="H39" s="58"/>
      <x:c r="I39" s="58"/>
      <x:c r="J39" s="58"/>
      <x:c r="K39" s="58"/>
      <x:c r="L39" s="58"/>
    </x:row>
    <x:row r="40" ht="28" customHeight="1">
      <x:c r="A40" s="28" t="str">
        <x:v>Assign closure actions or explicit restart criteria.</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Do not continue solely because substantial money has already been spent. Equally, do not abandon legal, contractual, safety or information obligations when stopping. Obtain appropriate specialist advice for those obligations.</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D1 Completion / D14 G4 / A1 new project</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79.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D14 | Gate 4: close and transfer accountability</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Formally end the project with accepted records and explicit continuing responsibilities.</x:v>
      </x:c>
      <x:c r="B4" s="28"/>
      <x:c r="C4" s="28"/>
      <x:c r="D4" s="28"/>
      <x:c r="E4" s="28"/>
      <x:c r="F4" s="28"/>
      <x:c r="G4" s="28"/>
      <x:c r="H4" s="28"/>
      <x:c r="I4" s="28"/>
      <x:c r="J4" s="28"/>
      <x:c r="K4" s="28"/>
      <x:c r="L4" s="28"/>
    </x:row>
    <x:row r="5" ht="21" customHeight="1">
      <x:c r="A5" s="35" t="str">
        <x:v>04 | PROJECT CLOSE</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6" customHeight="1">
      <x:c r="A7" s="52" t="str">
        <x:v>HR Delivery development</x:v>
      </x:c>
      <x:c r="B7" s="52"/>
      <x:c r="C7" s="52"/>
      <x:c r="D7" s="52"/>
      <x:c r="E7" s="52"/>
      <x:c r="F7" s="52"/>
      <x:c r="G7" s="52"/>
      <x:c r="H7" s="52"/>
      <x:c r="I7" s="52"/>
      <x:c r="J7" s="52"/>
      <x:c r="K7" s="52"/>
      <x:c r="L7" s="52"/>
    </x:row>
    <x:row r="8" ht="21" customHeight="1">
      <x:c r="A8" s="15"/>
      <x:c r="B8" s="15"/>
      <x:c r="C8" s="15"/>
      <x:c r="D8" s="15"/>
      <x:c r="E8" s="15"/>
      <x:c r="F8" s="15"/>
      <x:c r="G8" s="15"/>
      <x:c r="H8" s="15"/>
      <x:c r="I8" s="15"/>
      <x:c r="J8" s="15"/>
      <x:c r="K8" s="15"/>
      <x:c r="L8" s="15"/>
    </x:row>
    <x:row r="9" ht="21" customHeight="1">
      <x:c r="A9" s="58" t="str">
        <x:v>01 | Closure type and authority</x:v>
      </x:c>
      <x:c r="B9" s="58"/>
      <x:c r="C9" s="58"/>
      <x:c r="D9" s="58"/>
      <x:c r="E9" s="58"/>
      <x:c r="F9" s="58"/>
      <x:c r="G9" s="58"/>
      <x:c r="H9" s="58"/>
      <x:c r="I9" s="58"/>
      <x:c r="J9" s="58"/>
      <x:c r="K9" s="58"/>
      <x:c r="L9" s="58"/>
    </x:row>
    <x:row r="10" ht="28" customHeight="1">
      <x:c r="A10" s="28" t="str">
        <x:v>State normal, conditional or premature closure and decision maker.</x:v>
      </x:c>
      <x:c r="B10" s="28"/>
      <x:c r="C10" s="28"/>
      <x:c r="D10" s="28"/>
      <x:c r="E10" s="28"/>
      <x:c r="F10" s="28"/>
      <x:c r="G10" s="28"/>
      <x:c r="H10" s="28"/>
      <x:c r="I10" s="28"/>
      <x:c r="J10" s="28"/>
      <x:c r="K10" s="28"/>
      <x:c r="L10" s="28"/>
    </x:row>
    <x:row r="11" ht="21" customHeight="1">
      <x:c r="A11" s="64"/>
      <x:c r="B11" s="64"/>
      <x:c r="C11" s="64"/>
      <x:c r="D11" s="64"/>
      <x:c r="E11" s="64"/>
      <x:c r="F11" s="64"/>
      <x:c r="G11" s="64"/>
      <x:c r="H11" s="64"/>
      <x:c r="I11" s="64"/>
      <x:c r="J11" s="64"/>
      <x:c r="K11" s="64"/>
      <x:c r="L11" s="64"/>
    </x:row>
    <x:row r="12" ht="21" customHeight="1">
      <x:c r="A12" s="64"/>
      <x:c r="B12" s="64"/>
      <x:c r="C12" s="64"/>
      <x:c r="D12" s="64"/>
      <x:c r="E12" s="64"/>
      <x:c r="F12" s="64"/>
      <x:c r="G12" s="64"/>
      <x:c r="H12" s="64"/>
      <x:c r="I12" s="64"/>
      <x:c r="J12" s="64"/>
      <x:c r="K12" s="64"/>
      <x:c r="L12" s="64"/>
    </x:row>
    <x:row r="13" ht="21" customHeight="1">
      <x:c r="A13" s="64"/>
      <x:c r="B13" s="64"/>
      <x:c r="C13" s="64"/>
      <x:c r="D13" s="64"/>
      <x:c r="E13" s="64"/>
      <x:c r="F13" s="64"/>
      <x:c r="G13" s="64"/>
      <x:c r="H13" s="64"/>
      <x:c r="I13" s="64"/>
      <x:c r="J13" s="64"/>
      <x:c r="K13" s="64"/>
      <x:c r="L13" s="64"/>
    </x:row>
    <x:row r="14" ht="21" customHeight="1">
      <x:c r="A14" s="15"/>
      <x:c r="B14" s="15"/>
      <x:c r="C14" s="15"/>
      <x:c r="D14" s="15"/>
      <x:c r="E14" s="15"/>
      <x:c r="F14" s="15"/>
      <x:c r="G14" s="15"/>
      <x:c r="H14" s="15"/>
      <x:c r="I14" s="15"/>
      <x:c r="J14" s="15"/>
      <x:c r="K14" s="15"/>
      <x:c r="L14" s="15"/>
    </x:row>
    <x:row r="15" ht="21" customHeight="1">
      <x:c r="A15" s="58" t="str">
        <x:v>02 | Completion and acceptance</x:v>
      </x:c>
      <x:c r="B15" s="58"/>
      <x:c r="C15" s="58"/>
      <x:c r="D15" s="58"/>
      <x:c r="E15" s="58"/>
      <x:c r="F15" s="58"/>
      <x:c r="G15" s="58"/>
      <x:c r="H15" s="58"/>
      <x:c r="I15" s="58"/>
      <x:c r="J15" s="58"/>
      <x:c r="K15" s="58"/>
      <x:c r="L15" s="58"/>
    </x:row>
    <x:row r="16" ht="28" customHeight="1">
      <x:c r="A16" s="28" t="str">
        <x:v>Reference delivered scope, criteria and sign-off.</x:v>
      </x:c>
      <x:c r="B16" s="28"/>
      <x:c r="C16" s="28"/>
      <x:c r="D16" s="28"/>
      <x:c r="E16" s="28"/>
      <x:c r="F16" s="28"/>
      <x:c r="G16" s="28"/>
      <x:c r="H16" s="28"/>
      <x:c r="I16" s="28"/>
      <x:c r="J16" s="28"/>
      <x:c r="K16" s="28"/>
      <x:c r="L16" s="28"/>
    </x:row>
    <x:row r="17" ht="21" customHeight="1">
      <x:c r="A17" s="64"/>
      <x:c r="B17" s="64"/>
      <x:c r="C17" s="64"/>
      <x:c r="D17" s="64"/>
      <x:c r="E17" s="64"/>
      <x:c r="F17" s="64"/>
      <x:c r="G17" s="64"/>
      <x:c r="H17" s="64"/>
      <x:c r="I17" s="64"/>
      <x:c r="J17" s="64"/>
      <x:c r="K17" s="64"/>
      <x:c r="L17" s="64"/>
    </x:row>
    <x:row r="18" ht="21" customHeight="1">
      <x:c r="A18" s="64"/>
      <x:c r="B18" s="64"/>
      <x:c r="C18" s="64"/>
      <x:c r="D18" s="64"/>
      <x:c r="E18" s="64"/>
      <x:c r="F18" s="64"/>
      <x:c r="G18" s="64"/>
      <x:c r="H18" s="64"/>
      <x:c r="I18" s="64"/>
      <x:c r="J18" s="64"/>
      <x:c r="K18" s="64"/>
      <x:c r="L18" s="64"/>
    </x:row>
    <x:row r="19" ht="21" customHeight="1">
      <x:c r="A19" s="64"/>
      <x:c r="B19" s="64"/>
      <x:c r="C19" s="64"/>
      <x:c r="D19" s="64"/>
      <x:c r="E19" s="64"/>
      <x:c r="F19" s="64"/>
      <x:c r="G19" s="64"/>
      <x:c r="H19" s="64"/>
      <x:c r="I19" s="64"/>
      <x:c r="J19" s="64"/>
      <x:c r="K19" s="64"/>
      <x:c r="L19" s="64"/>
    </x:row>
    <x:row r="20" ht="21" customHeight="1">
      <x:c r="A20" s="15"/>
      <x:c r="B20" s="15"/>
      <x:c r="C20" s="15"/>
      <x:c r="D20" s="15"/>
      <x:c r="E20" s="15"/>
      <x:c r="F20" s="15"/>
      <x:c r="G20" s="15"/>
      <x:c r="H20" s="15"/>
      <x:c r="I20" s="15"/>
      <x:c r="J20" s="15"/>
      <x:c r="K20" s="15"/>
      <x:c r="L20" s="15"/>
    </x:row>
    <x:row r="21" ht="21" customHeight="1">
      <x:c r="A21" s="58" t="str">
        <x:v>03 | Financial and residual assurance</x:v>
      </x:c>
      <x:c r="B21" s="58"/>
      <x:c r="C21" s="58"/>
      <x:c r="D21" s="58"/>
      <x:c r="E21" s="58"/>
      <x:c r="F21" s="58"/>
      <x:c r="G21" s="58"/>
      <x:c r="H21" s="58"/>
      <x:c r="I21" s="58"/>
      <x:c r="J21" s="58"/>
      <x:c r="K21" s="58"/>
      <x:c r="L21" s="58"/>
    </x:row>
    <x:row r="22" ht="28" customHeight="1">
      <x:c r="A22" s="28" t="str">
        <x:v>Confirm liabilities, transferred exposure and owners.</x:v>
      </x:c>
      <x:c r="B22" s="28"/>
      <x:c r="C22" s="28"/>
      <x:c r="D22" s="28"/>
      <x:c r="E22" s="28"/>
      <x:c r="F22" s="28"/>
      <x:c r="G22" s="28"/>
      <x:c r="H22" s="28"/>
      <x:c r="I22" s="28"/>
      <x:c r="J22" s="28"/>
      <x:c r="K22" s="28"/>
      <x:c r="L22" s="28"/>
    </x:row>
    <x:row r="23" ht="21" customHeight="1">
      <x:c r="A23" s="64"/>
      <x:c r="B23" s="64"/>
      <x:c r="C23" s="64"/>
      <x:c r="D23" s="64"/>
      <x:c r="E23" s="64"/>
      <x:c r="F23" s="64"/>
      <x:c r="G23" s="64"/>
      <x:c r="H23" s="64"/>
      <x:c r="I23" s="64"/>
      <x:c r="J23" s="64"/>
      <x:c r="K23" s="64"/>
      <x:c r="L23" s="64"/>
    </x:row>
    <x:row r="24" ht="21" customHeight="1">
      <x:c r="A24" s="64"/>
      <x:c r="B24" s="64"/>
      <x:c r="C24" s="64"/>
      <x:c r="D24" s="64"/>
      <x:c r="E24" s="64"/>
      <x:c r="F24" s="64"/>
      <x:c r="G24" s="64"/>
      <x:c r="H24" s="64"/>
      <x:c r="I24" s="64"/>
      <x:c r="J24" s="64"/>
      <x:c r="K24" s="64"/>
      <x:c r="L24" s="64"/>
    </x:row>
    <x:row r="25" ht="21" customHeight="1">
      <x:c r="A25" s="64"/>
      <x:c r="B25" s="64"/>
      <x:c r="C25" s="64"/>
      <x:c r="D25" s="64"/>
      <x:c r="E25" s="64"/>
      <x:c r="F25" s="64"/>
      <x:c r="G25" s="64"/>
      <x:c r="H25" s="64"/>
      <x:c r="I25" s="64"/>
      <x:c r="J25" s="64"/>
      <x:c r="K25" s="64"/>
      <x:c r="L25" s="64"/>
    </x:row>
    <x:row r="26" ht="21" customHeight="1">
      <x:c r="A26" s="15"/>
      <x:c r="B26" s="15"/>
      <x:c r="C26" s="15"/>
      <x:c r="D26" s="15"/>
      <x:c r="E26" s="15"/>
      <x:c r="F26" s="15"/>
      <x:c r="G26" s="15"/>
      <x:c r="H26" s="15"/>
      <x:c r="I26" s="15"/>
      <x:c r="J26" s="15"/>
      <x:c r="K26" s="15"/>
      <x:c r="L26" s="15"/>
    </x:row>
    <x:row r="27" ht="21" customHeight="1">
      <x:c r="A27" s="58" t="str">
        <x:v>04 | Benefits and learning</x:v>
      </x:c>
      <x:c r="B27" s="58"/>
      <x:c r="C27" s="58"/>
      <x:c r="D27" s="58"/>
      <x:c r="E27" s="58"/>
      <x:c r="F27" s="58"/>
      <x:c r="G27" s="58"/>
      <x:c r="H27" s="58"/>
      <x:c r="I27" s="58"/>
      <x:c r="J27" s="58"/>
      <x:c r="K27" s="58"/>
      <x:c r="L27" s="58"/>
    </x:row>
    <x:row r="28" ht="28" customHeight="1">
      <x:c r="A28" s="28" t="str">
        <x:v>Verify future reviews and adopted improvement actions.</x:v>
      </x:c>
      <x:c r="B28" s="28"/>
      <x:c r="C28" s="28"/>
      <x:c r="D28" s="28"/>
      <x:c r="E28" s="28"/>
      <x:c r="F28" s="28"/>
      <x:c r="G28" s="28"/>
      <x:c r="H28" s="28"/>
      <x:c r="I28" s="28"/>
      <x:c r="J28" s="28"/>
      <x:c r="K28" s="28"/>
      <x:c r="L28" s="28"/>
    </x:row>
    <x:row r="29" ht="21" customHeight="1">
      <x:c r="A29" s="64"/>
      <x:c r="B29" s="64"/>
      <x:c r="C29" s="64"/>
      <x:c r="D29" s="64"/>
      <x:c r="E29" s="64"/>
      <x:c r="F29" s="64"/>
      <x:c r="G29" s="64"/>
      <x:c r="H29" s="64"/>
      <x:c r="I29" s="64"/>
      <x:c r="J29" s="64"/>
      <x:c r="K29" s="64"/>
      <x:c r="L29" s="64"/>
    </x:row>
    <x:row r="30" ht="21" customHeight="1">
      <x:c r="A30" s="64"/>
      <x:c r="B30" s="64"/>
      <x:c r="C30" s="64"/>
      <x:c r="D30" s="64"/>
      <x:c r="E30" s="64"/>
      <x:c r="F30" s="64"/>
      <x:c r="G30" s="64"/>
      <x:c r="H30" s="64"/>
      <x:c r="I30" s="64"/>
      <x:c r="J30" s="64"/>
      <x:c r="K30" s="64"/>
      <x:c r="L30" s="64"/>
    </x:row>
    <x:row r="31" ht="21" customHeight="1">
      <x:c r="A31" s="64"/>
      <x:c r="B31" s="64"/>
      <x:c r="C31" s="64"/>
      <x:c r="D31" s="64"/>
      <x:c r="E31" s="64"/>
      <x:c r="F31" s="64"/>
      <x:c r="G31" s="64"/>
      <x:c r="H31" s="64"/>
      <x:c r="I31" s="64"/>
      <x:c r="J31" s="64"/>
      <x:c r="K31" s="64"/>
      <x:c r="L31" s="64"/>
    </x:row>
    <x:row r="32" ht="21" customHeight="1">
      <x:c r="A32" s="15"/>
      <x:c r="B32" s="15"/>
      <x:c r="C32" s="15"/>
      <x:c r="D32" s="15"/>
      <x:c r="E32" s="15"/>
      <x:c r="F32" s="15"/>
      <x:c r="G32" s="15"/>
      <x:c r="H32" s="15"/>
      <x:c r="I32" s="15"/>
      <x:c r="J32" s="15"/>
      <x:c r="K32" s="15"/>
      <x:c r="L32" s="15"/>
    </x:row>
    <x:row r="33" ht="21" customHeight="1">
      <x:c r="A33" s="58" t="str">
        <x:v>05 | Archive and release</x:v>
      </x:c>
      <x:c r="B33" s="58"/>
      <x:c r="C33" s="58"/>
      <x:c r="D33" s="58"/>
      <x:c r="E33" s="58"/>
      <x:c r="F33" s="58"/>
      <x:c r="G33" s="58"/>
      <x:c r="H33" s="58"/>
      <x:c r="I33" s="58"/>
      <x:c r="J33" s="58"/>
      <x:c r="K33" s="58"/>
      <x:c r="L33" s="58"/>
    </x:row>
    <x:row r="34" ht="28" customHeight="1">
      <x:c r="A34" s="28" t="str">
        <x:v>Confirm records, access, people and supplier arrangements.</x:v>
      </x:c>
      <x:c r="B34" s="28"/>
      <x:c r="C34" s="28"/>
      <x:c r="D34" s="28"/>
      <x:c r="E34" s="28"/>
      <x:c r="F34" s="28"/>
      <x:c r="G34" s="28"/>
      <x:c r="H34" s="28"/>
      <x:c r="I34" s="28"/>
      <x:c r="J34" s="28"/>
      <x:c r="K34" s="28"/>
      <x:c r="L34" s="28"/>
    </x:row>
    <x:row r="35" ht="21" customHeight="1">
      <x:c r="A35" s="64"/>
      <x:c r="B35" s="64"/>
      <x:c r="C35" s="64"/>
      <x:c r="D35" s="64"/>
      <x:c r="E35" s="64"/>
      <x:c r="F35" s="64"/>
      <x:c r="G35" s="64"/>
      <x:c r="H35" s="64"/>
      <x:c r="I35" s="64"/>
      <x:c r="J35" s="64"/>
      <x:c r="K35" s="64"/>
      <x:c r="L35" s="64"/>
    </x:row>
    <x:row r="36" ht="21" customHeight="1">
      <x:c r="A36" s="64"/>
      <x:c r="B36" s="64"/>
      <x:c r="C36" s="64"/>
      <x:c r="D36" s="64"/>
      <x:c r="E36" s="64"/>
      <x:c r="F36" s="64"/>
      <x:c r="G36" s="64"/>
      <x:c r="H36" s="64"/>
      <x:c r="I36" s="64"/>
      <x:c r="J36" s="64"/>
      <x:c r="K36" s="64"/>
      <x:c r="L36" s="64"/>
    </x:row>
    <x:row r="37" ht="21" customHeight="1">
      <x:c r="A37" s="64"/>
      <x:c r="B37" s="64"/>
      <x:c r="C37" s="64"/>
      <x:c r="D37" s="64"/>
      <x:c r="E37" s="64"/>
      <x:c r="F37" s="64"/>
      <x:c r="G37" s="64"/>
      <x:c r="H37" s="64"/>
      <x:c r="I37" s="64"/>
      <x:c r="J37" s="64"/>
      <x:c r="K37" s="64"/>
      <x:c r="L37" s="64"/>
    </x:row>
    <x:row r="38" ht="21" customHeight="1">
      <x:c r="A38" s="15"/>
      <x:c r="B38" s="15"/>
      <x:c r="C38" s="15"/>
      <x:c r="D38" s="15"/>
      <x:c r="E38" s="15"/>
      <x:c r="F38" s="15"/>
      <x:c r="G38" s="15"/>
      <x:c r="H38" s="15"/>
      <x:c r="I38" s="15"/>
      <x:c r="J38" s="15"/>
      <x:c r="K38" s="15"/>
      <x:c r="L38" s="15"/>
    </x:row>
    <x:row r="39" ht="21" customHeight="1">
      <x:c r="A39" s="58" t="str">
        <x:v>06 | Formal decision</x:v>
      </x:c>
      <x:c r="B39" s="58"/>
      <x:c r="C39" s="58"/>
      <x:c r="D39" s="58"/>
      <x:c r="E39" s="58"/>
      <x:c r="F39" s="58"/>
      <x:c r="G39" s="58"/>
      <x:c r="H39" s="58"/>
      <x:c r="I39" s="58"/>
      <x:c r="J39" s="58"/>
      <x:c r="K39" s="58"/>
      <x:c r="L39" s="58"/>
    </x:row>
    <x:row r="40" ht="28" customHeight="1">
      <x:c r="A40" s="28" t="str">
        <x:v>Record outcome, date, conditions and continuing accountability.</x:v>
      </x:c>
      <x:c r="B40" s="28"/>
      <x:c r="C40" s="28"/>
      <x:c r="D40" s="28"/>
      <x:c r="E40" s="28"/>
      <x:c r="F40" s="28"/>
      <x:c r="G40" s="28"/>
      <x:c r="H40" s="28"/>
      <x:c r="I40" s="28"/>
      <x:c r="J40" s="28"/>
      <x:c r="K40" s="28"/>
      <x:c r="L40" s="28"/>
    </x:row>
    <x:row r="41" ht="21" customHeight="1">
      <x:c r="A41" s="64"/>
      <x:c r="B41" s="64"/>
      <x:c r="C41" s="64"/>
      <x:c r="D41" s="64"/>
      <x:c r="E41" s="64"/>
      <x:c r="F41" s="64"/>
      <x:c r="G41" s="64"/>
      <x:c r="H41" s="64"/>
      <x:c r="I41" s="64"/>
      <x:c r="J41" s="64"/>
      <x:c r="K41" s="64"/>
      <x:c r="L41" s="64"/>
    </x:row>
    <x:row r="42" ht="21" customHeight="1">
      <x:c r="A42" s="64"/>
      <x:c r="B42" s="64"/>
      <x:c r="C42" s="64"/>
      <x:c r="D42" s="64"/>
      <x:c r="E42" s="64"/>
      <x:c r="F42" s="64"/>
      <x:c r="G42" s="64"/>
      <x:c r="H42" s="64"/>
      <x:c r="I42" s="64"/>
      <x:c r="J42" s="64"/>
      <x:c r="K42" s="64"/>
      <x:c r="L42" s="64"/>
    </x:row>
    <x:row r="43" ht="21" customHeight="1">
      <x:c r="A43" s="64"/>
      <x:c r="B43" s="64"/>
      <x:c r="C43" s="64"/>
      <x:c r="D43" s="64"/>
      <x:c r="E43" s="64"/>
      <x:c r="F43" s="64"/>
      <x:c r="G43" s="64"/>
      <x:c r="H43" s="64"/>
      <x:c r="I43" s="64"/>
      <x:c r="J43" s="64"/>
      <x:c r="K43" s="64"/>
      <x:c r="L43" s="64"/>
    </x:row>
    <x:row r="44" ht="21" customHeight="1">
      <x:c r="A44" s="15"/>
      <x:c r="B44" s="15"/>
      <x:c r="C44" s="15"/>
      <x:c r="D44" s="15"/>
      <x:c r="E44" s="15"/>
      <x:c r="F44" s="15"/>
      <x:c r="G44" s="15"/>
      <x:c r="H44" s="15"/>
      <x:c r="I44" s="15"/>
      <x:c r="J44" s="15"/>
      <x:c r="K44" s="15"/>
      <x:c r="L44" s="15"/>
    </x:row>
    <x:row r="45" ht="21" customHeight="1">
      <x:c r="A45" s="70" t="str">
        <x:v>COMPLETION CHECK | A conditional closure must be bounded and explicitly permitted by the sponsor's authority. Do not use it to disguise an unaccepted core output. The final decision remains a human governance judgement, not the workbook's checklist percentage.</x:v>
      </x:c>
      <x:c r="B45" s="70"/>
      <x:c r="C45" s="70"/>
      <x:c r="D45" s="70"/>
      <x:c r="E45" s="70"/>
      <x:c r="F45" s="70"/>
      <x:c r="G45" s="70"/>
      <x:c r="H45" s="70"/>
      <x:c r="I45" s="70"/>
      <x:c r="J45" s="70"/>
      <x:c r="K45" s="70"/>
      <x:c r="L45" s="70"/>
    </x:row>
    <x:row r="46" ht="21" customHeight="1">
      <x:c r="A46" s="70"/>
      <x:c r="B46" s="70"/>
      <x:c r="C46" s="70"/>
      <x:c r="D46" s="70"/>
      <x:c r="E46" s="70"/>
      <x:c r="F46" s="70"/>
      <x:c r="G46" s="70"/>
      <x:c r="H46" s="70"/>
      <x:c r="I46" s="70"/>
      <x:c r="J46" s="70"/>
      <x:c r="K46" s="70"/>
      <x:c r="L46" s="70"/>
    </x:row>
    <x:row r="47" ht="21" customHeight="1">
      <x:c r="A47" s="15"/>
      <x:c r="B47" s="15"/>
      <x:c r="C47" s="15"/>
      <x:c r="D47" s="15"/>
      <x:c r="E47" s="15"/>
      <x:c r="F47" s="15"/>
      <x:c r="G47" s="15"/>
      <x:c r="H47" s="15"/>
      <x:c r="I47" s="15"/>
      <x:c r="J47" s="15"/>
      <x:c r="K47" s="15"/>
      <x:c r="L47" s="15"/>
    </x:row>
    <x:row r="48" ht="21" customHeight="1">
      <x:c r="A48" s="76" t="str">
        <x:v>NEXT RECORD | Operational ownership / scheduled benefit reviews</x:v>
      </x:c>
      <x:c r="B48" s="76"/>
      <x:c r="C48" s="76"/>
      <x:c r="D48" s="76"/>
      <x:c r="E48" s="76"/>
      <x:c r="F48" s="76"/>
      <x:c r="G48" s="76"/>
      <x:c r="H48" s="76"/>
      <x:c r="I48" s="76"/>
      <x:c r="J48" s="76"/>
      <x:c r="K48" s="76"/>
      <x:c r="L48" s="76"/>
    </x:row>
    <x:row r="49" ht="21" customHeight="1">
      <x:c r="A49" s="15"/>
      <x:c r="B49" s="15"/>
      <x:c r="C49" s="15"/>
      <x:c r="D49" s="15"/>
      <x:c r="E49" s="15"/>
      <x:c r="F49" s="15"/>
      <x:c r="G49" s="15"/>
      <x:c r="H49" s="15"/>
      <x:c r="I49" s="15"/>
      <x:c r="J49" s="15"/>
      <x:c r="K49" s="15"/>
      <x:c r="L49" s="15"/>
    </x:row>
    <x:row r="50" ht="21" customHeight="1">
      <x:c r="A50" s="15"/>
      <x:c r="B50" s="15"/>
      <x:c r="C50" s="15"/>
      <x:c r="D50" s="15"/>
      <x:c r="E50" s="15"/>
      <x:c r="F50" s="15"/>
      <x:c r="G50" s="15"/>
      <x:c r="H50" s="15"/>
      <x:c r="I50" s="15"/>
      <x:c r="J50" s="15"/>
      <x:c r="K50" s="15"/>
      <x:c r="L50" s="15"/>
    </x:row>
    <x:row r="51" ht="21" customHeight="1">
      <x:c r="A51" s="15"/>
      <x:c r="B51" s="15"/>
      <x:c r="C51" s="15"/>
      <x:c r="D51" s="15"/>
      <x:c r="E51" s="15"/>
      <x:c r="F51" s="15"/>
      <x:c r="G51" s="15"/>
      <x:c r="H51" s="15"/>
      <x:c r="I51" s="15"/>
      <x:c r="J51" s="15"/>
      <x:c r="K51" s="15"/>
      <x:c r="L51" s="15"/>
    </x:row>
    <x:row r="52" ht="21" customHeight="1">
      <x:c r="A52" s="15"/>
      <x:c r="B52" s="15"/>
      <x:c r="C52" s="15"/>
      <x:c r="D52" s="15"/>
      <x:c r="E52" s="15"/>
      <x:c r="F52" s="15"/>
      <x:c r="G52" s="15"/>
      <x:c r="H52" s="15"/>
      <x:c r="I52" s="15"/>
      <x:c r="J52" s="15"/>
      <x:c r="K52" s="15"/>
      <x:c r="L52" s="15"/>
    </x:row>
    <x:row r="53" ht="21" customHeight="1">
      <x:c r="A53" s="15"/>
      <x:c r="B53" s="15"/>
      <x:c r="C53" s="15"/>
      <x:c r="D53" s="15"/>
      <x:c r="E53" s="15"/>
      <x:c r="F53" s="15"/>
      <x:c r="G53" s="15"/>
      <x:c r="H53" s="15"/>
      <x:c r="I53" s="15"/>
      <x:c r="J53" s="15"/>
      <x:c r="K53" s="15"/>
      <x:c r="L53" s="15"/>
    </x:row>
    <x:row r="54" ht="21" customHeight="1">
      <x:c r="A54" s="15"/>
      <x:c r="B54" s="15"/>
      <x:c r="C54" s="15"/>
      <x:c r="D54" s="15"/>
      <x:c r="E54" s="15"/>
      <x:c r="F54" s="15"/>
      <x:c r="G54" s="15"/>
      <x:c r="H54" s="15"/>
      <x:c r="I54" s="15"/>
      <x:c r="J54" s="15"/>
      <x:c r="K54" s="15"/>
      <x:c r="L54" s="15"/>
    </x:row>
    <x:row r="55" ht="21" customHeight="1">
      <x:c r="A55" s="15"/>
      <x:c r="B55" s="15"/>
      <x:c r="C55" s="15"/>
      <x:c r="D55" s="15"/>
      <x:c r="E55" s="15"/>
      <x:c r="F55" s="15"/>
      <x:c r="G55" s="15"/>
      <x:c r="H55" s="15"/>
      <x:c r="I55" s="15"/>
      <x:c r="J55" s="15"/>
      <x:c r="K55" s="15"/>
      <x:c r="L55" s="15"/>
    </x:row>
    <x:row r="56" ht="21" customHeight="1">
      <x:c r="A56" s="15"/>
      <x:c r="B56" s="15"/>
      <x:c r="C56" s="15"/>
      <x:c r="D56" s="15"/>
      <x:c r="E56" s="15"/>
      <x:c r="F56" s="15"/>
      <x:c r="G56" s="15"/>
      <x:c r="H56" s="15"/>
      <x:c r="I56" s="15"/>
      <x:c r="J56" s="15"/>
      <x:c r="K56" s="15"/>
      <x:c r="L56" s="15"/>
    </x:row>
    <x:row r="57" ht="21" customHeight="1">
      <x:c r="A57" s="15"/>
      <x:c r="B57" s="15"/>
      <x:c r="C57" s="15"/>
      <x:c r="D57" s="15"/>
      <x:c r="E57" s="15"/>
      <x:c r="F57" s="15"/>
      <x:c r="G57" s="15"/>
      <x:c r="H57" s="15"/>
      <x:c r="I57" s="15"/>
      <x:c r="J57" s="15"/>
      <x:c r="K57" s="15"/>
      <x:c r="L57" s="15"/>
    </x:row>
    <x:row r="58" ht="21" customHeight="1">
      <x:c r="A58" s="15"/>
      <x:c r="B58" s="15"/>
      <x:c r="C58" s="15"/>
      <x:c r="D58" s="15"/>
      <x:c r="E58" s="15"/>
      <x:c r="F58" s="15"/>
      <x:c r="G58" s="15"/>
      <x:c r="H58" s="15"/>
      <x:c r="I58" s="15"/>
      <x:c r="J58" s="15"/>
      <x:c r="K58" s="15"/>
      <x:c r="L58" s="15"/>
    </x:row>
    <x:row r="59" ht="21" customHeight="1">
      <x:c r="A59" s="15"/>
      <x:c r="B59" s="15"/>
      <x:c r="C59" s="15"/>
      <x:c r="D59" s="15"/>
      <x:c r="E59" s="15"/>
      <x:c r="F59" s="15"/>
      <x:c r="G59" s="15"/>
      <x:c r="H59" s="15"/>
      <x:c r="I59" s="15"/>
      <x:c r="J59" s="15"/>
      <x:c r="K59" s="15"/>
      <x:c r="L59" s="15"/>
    </x:row>
    <x:row r="60" ht="21" customHeight="1">
      <x:c r="A60" s="15"/>
      <x:c r="B60" s="15"/>
      <x:c r="C60" s="15"/>
      <x:c r="D60" s="15"/>
      <x:c r="E60" s="15"/>
      <x:c r="F60" s="15"/>
      <x:c r="G60" s="15"/>
      <x:c r="H60" s="15"/>
      <x:c r="I60" s="15"/>
      <x:c r="J60" s="15"/>
      <x:c r="K60" s="15"/>
      <x:c r="L60" s="15"/>
    </x:row>
    <x:row r="61" ht="21" customHeight="1">
      <x:c r="A61" s="15"/>
      <x:c r="B61" s="15"/>
      <x:c r="C61" s="15"/>
      <x:c r="D61" s="15"/>
      <x:c r="E61" s="15"/>
      <x:c r="F61" s="15"/>
      <x:c r="G61" s="15"/>
      <x:c r="H61" s="15"/>
      <x:c r="I61" s="15"/>
      <x:c r="J61" s="15"/>
      <x:c r="K61" s="15"/>
      <x:c r="L61" s="15"/>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row r="75" ht="21" customHeight="1">
      <x:c r="A75" s="15"/>
      <x:c r="B75" s="15"/>
      <x:c r="C75" s="15"/>
      <x:c r="D75" s="15"/>
      <x:c r="E75" s="15"/>
      <x:c r="F75" s="15"/>
      <x:c r="G75" s="15"/>
      <x:c r="H75" s="15"/>
      <x:c r="I75" s="15"/>
      <x:c r="J75" s="15"/>
      <x:c r="K75" s="15"/>
      <x:c r="L75" s="15"/>
    </x:row>
    <x:row r="76" ht="21" customHeight="1">
      <x:c r="A76" s="15"/>
      <x:c r="B76" s="15"/>
      <x:c r="C76" s="15"/>
      <x:c r="D76" s="15"/>
      <x:c r="E76" s="15"/>
      <x:c r="F76" s="15"/>
      <x:c r="G76" s="15"/>
      <x:c r="H76" s="15"/>
      <x:c r="I76" s="15"/>
      <x:c r="J76" s="15"/>
      <x:c r="K76" s="15"/>
      <x:c r="L76" s="15"/>
    </x:row>
    <x:row r="77" ht="21" customHeight="1">
      <x:c r="A77" s="15"/>
      <x:c r="B77" s="15"/>
      <x:c r="C77" s="15"/>
      <x:c r="D77" s="15"/>
      <x:c r="E77" s="15"/>
      <x:c r="F77" s="15"/>
      <x:c r="G77" s="15"/>
      <x:c r="H77" s="15"/>
      <x:c r="I77" s="15"/>
      <x:c r="J77" s="15"/>
      <x:c r="K77" s="15"/>
      <x:c r="L77" s="15"/>
    </x:row>
    <x:row r="78" ht="21" customHeight="1">
      <x:c r="A78" s="15"/>
      <x:c r="B78" s="15"/>
      <x:c r="C78" s="15"/>
      <x:c r="D78" s="15"/>
      <x:c r="E78" s="15"/>
      <x:c r="F78" s="15"/>
      <x:c r="G78" s="15"/>
      <x:c r="H78" s="15"/>
      <x:c r="I78" s="15"/>
      <x:c r="J78" s="15"/>
      <x:c r="K78" s="15"/>
      <x:c r="L78" s="15"/>
    </x:row>
    <x:row r="79" ht="21" customHeight="1">
      <x:c r="A79" s="15"/>
      <x:c r="B79" s="15"/>
      <x:c r="C79" s="15"/>
      <x:c r="D79" s="15"/>
      <x:c r="E79" s="15"/>
      <x:c r="F79" s="15"/>
      <x:c r="G79" s="15"/>
      <x:c r="H79" s="15"/>
      <x:c r="I79" s="15"/>
      <x:c r="J79" s="15"/>
      <x:c r="K79" s="15"/>
      <x:c r="L79" s="15"/>
    </x:row>
    <x:row r="80" ht="21" customHeight="1">
      <x:c r="A80" s="15"/>
      <x:c r="B80" s="15"/>
      <x:c r="C80" s="15"/>
      <x:c r="D80" s="15"/>
      <x:c r="E80" s="15"/>
      <x:c r="F80" s="15"/>
      <x:c r="G80" s="15"/>
      <x:c r="H80" s="15"/>
      <x:c r="I80" s="15"/>
      <x:c r="J80" s="15"/>
      <x:c r="K80" s="15"/>
      <x:c r="L80" s="15"/>
    </x:row>
  </x:sheetData>
  <x:mergeCells>
    <x:mergeCell ref="A1:L3"/>
    <x:mergeCell ref="A4:L4"/>
    <x:mergeCell ref="A5:F5"/>
    <x:mergeCell ref="G5:L5"/>
    <x:mergeCell ref="A6:L6"/>
    <x:mergeCell ref="A7:L7"/>
    <x:mergeCell ref="A9:L9"/>
    <x:mergeCell ref="A10:L10"/>
    <x:mergeCell ref="A11:L13"/>
    <x:mergeCell ref="A15:L15"/>
    <x:mergeCell ref="A16:L16"/>
    <x:mergeCell ref="A17:L19"/>
    <x:mergeCell ref="A21:L21"/>
    <x:mergeCell ref="A22:L22"/>
    <x:mergeCell ref="A23:L25"/>
    <x:mergeCell ref="A27:L27"/>
    <x:mergeCell ref="A28:L28"/>
    <x:mergeCell ref="A29:L31"/>
    <x:mergeCell ref="A33:L33"/>
    <x:mergeCell ref="A34:L34"/>
    <x:mergeCell ref="A35:L37"/>
    <x:mergeCell ref="A39:L39"/>
    <x:mergeCell ref="A40:L40"/>
    <x:mergeCell ref="A41:L43"/>
    <x:mergeCell ref="A45:L46"/>
    <x:mergeCell ref="A48:L48"/>
  </x:mergeCells>
  <x:pageMargins left="0.7" right="0.7" top="0.75" bottom="0.75" header="0.3" footer="0.3"/>
</x:worksheet>
</file>

<file path=xl/worksheets/sheet80.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13" hidden="0" customWidth="1"/>
    <x:col min="2" max="2" width="37" hidden="0" customWidth="1"/>
    <x:col min="3" max="3" width="24" hidden="0" customWidth="1"/>
    <x:col min="4" max="4" width="13" hidden="0" customWidth="1"/>
    <x:col min="5" max="5" width="13" hidden="0" customWidth="1"/>
    <x:col min="6" max="6" width="13" hidden="0" customWidth="1"/>
    <x:col min="7" max="7" width="23" hidden="0" customWidth="1"/>
    <x:col min="8" max="8" width="9" hidden="0" customWidth="1"/>
    <x:col min="9" max="9" width="9" hidden="0" customWidth="1"/>
    <x:col min="10" max="10" width="9" hidden="0" customWidth="1"/>
    <x:col min="11" max="11" width="9" hidden="0" customWidth="1"/>
    <x:col min="12" max="12" width="9" hidden="0" customWidth="1"/>
    <x:col min="13" max="13" width="9" hidden="0" customWidth="1"/>
    <x:col min="14" max="14" width="9" hidden="0" customWidth="1"/>
    <x:col min="15" max="15" width="9" hidden="0" customWidth="1"/>
    <x:col min="16" max="16" width="9" hidden="0" customWidth="1"/>
    <x:col min="17" max="17" width="9" hidden="0" customWidth="1"/>
    <x:col min="18" max="18" width="9" hidden="0" customWidth="1"/>
    <x:col min="19" max="19" width="9" hidden="0" customWidth="1"/>
    <x:col min="20" max="20" width="9" hidden="0" customWidth="1"/>
    <x:col min="21" max="21" width="9" hidden="0" customWidth="1"/>
    <x:col min="22" max="22" width="9" hidden="0" customWidth="1"/>
    <x:col min="23" max="23" width="9" hidden="0" customWidth="1"/>
    <x:col min="24" max="24" width="9" hidden="0" customWidth="1"/>
    <x:col min="25" max="25" width="9" hidden="0" customWidth="1"/>
    <x:col min="26" max="26" width="9" hidden="0" customWidth="1"/>
    <x:col min="27" max="27" width="9" hidden="0" customWidth="1"/>
    <x:col min="28" max="28" width="9" hidden="0" customWidth="1"/>
    <x:col min="29" max="29" width="9" hidden="0" customWidth="1"/>
    <x:col min="30" max="30" width="9" hidden="0" customWidth="1"/>
    <x:col min="31" max="31" width="9" hidden="0" customWidth="1"/>
    <x:col min="32" max="32" width="9" hidden="0" customWidth="1"/>
    <x:col min="33" max="33" width="9" hidden="0" customWidth="1"/>
  </x:cols>
  <x:sheetData>
    <x:row r="1" ht="21" customHeight="1">
      <x:c r="A1" s="21" t="str">
        <x:v>B1 | LINKED WEEKLY SCHEDULE VIEW</x:v>
      </x:c>
      <x:c r="B1" s="21"/>
      <x:c r="C1" s="21"/>
      <x:c r="D1" s="21"/>
      <x:c r="E1" s="21"/>
      <x:c r="F1" s="21"/>
      <x:c r="G1" s="21"/>
      <x:c r="H1" s="21"/>
      <x:c r="I1" s="21"/>
      <x:c r="J1" s="21"/>
      <x:c r="K1" s="21"/>
      <x:c r="L1" s="21"/>
      <x:c r="M1" s="21"/>
      <x:c r="N1" s="21"/>
      <x:c r="O1" s="21"/>
      <x:c r="P1" s="21"/>
      <x:c r="Q1" s="21"/>
      <x:c r="R1" s="21"/>
      <x:c r="S1" s="21"/>
      <x:c r="T1" s="21"/>
      <x:c r="U1" s="21"/>
      <x:c r="V1" s="21"/>
      <x:c r="W1" s="21"/>
      <x:c r="X1" s="21"/>
      <x:c r="Y1" s="21"/>
      <x:c r="Z1" s="21"/>
      <x:c r="AA1" s="21"/>
      <x:c r="AB1" s="21"/>
      <x:c r="AC1" s="21"/>
      <x:c r="AD1" s="21"/>
      <x:c r="AE1" s="21"/>
      <x:c r="AF1" s="21"/>
      <x:c r="AG1" s="21"/>
    </x:row>
    <x:row r="2" ht="21" customHeight="1">
      <x:c r="A2" s="21"/>
      <x:c r="B2" s="21"/>
      <x:c r="C2" s="21"/>
      <x:c r="D2" s="21"/>
      <x:c r="E2" s="21"/>
      <x:c r="F2" s="21"/>
      <x:c r="G2" s="21"/>
      <x:c r="H2" s="21"/>
      <x:c r="I2" s="21"/>
      <x:c r="J2" s="21"/>
      <x:c r="K2" s="21"/>
      <x:c r="L2" s="21"/>
      <x:c r="M2" s="21"/>
      <x:c r="N2" s="21"/>
      <x:c r="O2" s="21"/>
      <x:c r="P2" s="21"/>
      <x:c r="Q2" s="21"/>
      <x:c r="R2" s="21"/>
      <x:c r="S2" s="21"/>
      <x:c r="T2" s="21"/>
      <x:c r="U2" s="21"/>
      <x:c r="V2" s="21"/>
      <x:c r="W2" s="21"/>
      <x:c r="X2" s="21"/>
      <x:c r="Y2" s="21"/>
      <x:c r="Z2" s="21"/>
      <x:c r="AA2" s="21"/>
      <x:c r="AB2" s="21"/>
      <x:c r="AC2" s="21"/>
      <x:c r="AD2" s="21"/>
      <x:c r="AE2" s="21"/>
      <x:c r="AF2" s="21"/>
      <x:c r="AG2" s="21"/>
    </x:row>
    <x:row r="3" ht="21" customHeight="1">
      <x:c r="A3" s="21"/>
      <x:c r="B3" s="21"/>
      <x:c r="C3" s="21"/>
      <x:c r="D3" s="21"/>
      <x:c r="E3" s="21"/>
      <x:c r="F3" s="21"/>
      <x:c r="G3" s="21"/>
      <x:c r="H3" s="21"/>
      <x:c r="I3" s="21"/>
      <x:c r="J3" s="21"/>
      <x:c r="K3" s="21"/>
      <x:c r="L3" s="21"/>
      <x:c r="M3" s="21"/>
      <x:c r="N3" s="21"/>
      <x:c r="O3" s="21"/>
      <x:c r="P3" s="21"/>
      <x:c r="Q3" s="21"/>
      <x:c r="R3" s="21"/>
      <x:c r="S3" s="21"/>
      <x:c r="T3" s="21"/>
      <x:c r="U3" s="21"/>
      <x:c r="V3" s="21"/>
      <x:c r="W3" s="21"/>
      <x:c r="X3" s="21"/>
      <x:c r="Y3" s="21"/>
      <x:c r="Z3" s="21"/>
      <x:c r="AA3" s="21"/>
      <x:c r="AB3" s="21"/>
      <x:c r="AC3" s="21"/>
      <x:c r="AD3" s="21"/>
      <x:c r="AE3" s="21"/>
      <x:c r="AF3" s="21"/>
      <x:c r="AG3" s="21"/>
    </x:row>
    <x:row r="4" ht="30" customHeight="1">
      <x:c r="A4" s="28" t="str">
        <x:v>Calendar-day view only. Baselines are B; forecast/actual footprint is F; both is BF. Dates remain in B1 Schedule.</x:v>
      </x:c>
      <x:c r="B4" s="28"/>
      <x:c r="C4" s="28"/>
      <x:c r="D4" s="28"/>
      <x:c r="E4" s="28"/>
      <x:c r="F4" s="28"/>
      <x:c r="G4" s="28"/>
      <x:c r="H4" s="28"/>
      <x:c r="I4" s="28"/>
      <x:c r="J4" s="28"/>
      <x:c r="K4" s="28"/>
      <x:c r="L4" s="28"/>
      <x:c r="M4" s="28"/>
      <x:c r="N4" s="28"/>
      <x:c r="O4" s="28"/>
      <x:c r="P4" s="28"/>
      <x:c r="Q4" s="28"/>
      <x:c r="R4" s="28"/>
      <x:c r="S4" s="28"/>
      <x:c r="T4" s="28"/>
      <x:c r="U4" s="28"/>
      <x:c r="V4" s="28"/>
      <x:c r="W4" s="28"/>
      <x:c r="X4" s="28"/>
      <x:c r="Y4" s="28"/>
      <x:c r="Z4" s="28"/>
      <x:c r="AA4" s="28"/>
      <x:c r="AB4" s="28"/>
      <x:c r="AC4" s="28"/>
      <x:c r="AD4" s="28"/>
      <x:c r="AE4" s="28"/>
      <x:c r="AF4" s="28"/>
      <x:c r="AG4" s="28"/>
    </x:row>
    <x:row r="5" ht="21" customHeight="1">
      <x:c r="A5" s="35" t="str">
        <x:v>02 | PROJECT PLANNING</x:v>
      </x:c>
      <x:c r="B5" s="35"/>
      <x:c r="C5" s="35"/>
      <x:c r="D5" s="35"/>
      <x:c r="E5" s="35"/>
      <x:c r="F5" s="35"/>
      <x:c r="G5" s="35"/>
      <x:c r="H5" s="35"/>
      <x:c r="I5" s="35"/>
      <x:c r="J5" s="35"/>
      <x:c r="K5" s="35"/>
      <x:c r="L5" s="35"/>
      <x:c r="M5" s="35"/>
      <x:c r="N5" s="35"/>
      <x:c r="O5" s="35"/>
      <x:c r="P5" s="35"/>
      <x:c r="Q5" s="41" t="str">
        <x:f>IFERROR(HYPERLINK("#'04 Tool Index'!A1","OPEN TOOL INDEX"),"OPEN TOOL INDEX")</x:f>
        <x:v>OPEN TOOL INDEX</x:v>
      </x:c>
      <x:c r="R5" s="41"/>
      <x:c r="S5" s="41"/>
      <x:c r="T5" s="41"/>
      <x:c r="U5" s="41"/>
      <x:c r="V5" s="41"/>
      <x:c r="W5" s="41"/>
      <x:c r="X5" s="41"/>
      <x:c r="Y5" s="41"/>
      <x:c r="Z5" s="41"/>
      <x:c r="AA5" s="41"/>
      <x:c r="AB5" s="41"/>
      <x:c r="AC5" s="41"/>
      <x:c r="AD5" s="41"/>
      <x:c r="AE5" s="41"/>
      <x:c r="AF5" s="41"/>
      <x:c r="AG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c r="M6" s="46"/>
      <x:c r="N6" s="46"/>
      <x:c r="O6" s="46"/>
      <x:c r="P6" s="46"/>
      <x:c r="Q6" s="46"/>
      <x:c r="R6" s="46"/>
      <x:c r="S6" s="46"/>
      <x:c r="T6" s="46"/>
      <x:c r="U6" s="46"/>
      <x:c r="V6" s="46"/>
      <x:c r="W6" s="46"/>
      <x:c r="X6" s="46"/>
      <x:c r="Y6" s="46"/>
      <x:c r="Z6" s="46"/>
      <x:c r="AA6" s="46"/>
      <x:c r="AB6" s="46"/>
      <x:c r="AC6" s="46"/>
      <x:c r="AD6" s="46"/>
      <x:c r="AE6" s="46"/>
      <x:c r="AF6" s="46"/>
      <x:c r="AG6" s="46"/>
    </x:row>
    <x:row r="7" ht="21" customHeight="1">
      <x:c r="A7" s="15"/>
      <x:c r="B7" s="15"/>
      <x:c r="C7" s="15"/>
      <x:c r="D7" s="15"/>
      <x:c r="E7" s="15"/>
      <x:c r="F7" s="15"/>
      <x:c r="G7" s="15"/>
      <x:c r="H7" s="15"/>
      <x:c r="I7" s="15"/>
      <x:c r="J7" s="15"/>
      <x:c r="K7" s="15"/>
      <x:c r="L7" s="15"/>
      <x:c r="M7" s="15"/>
      <x:c r="N7" s="15"/>
      <x:c r="O7" s="15"/>
      <x:c r="P7" s="15"/>
      <x:c r="Q7" s="15"/>
      <x:c r="R7" s="15"/>
      <x:c r="S7" s="15"/>
      <x:c r="T7" s="15"/>
      <x:c r="U7" s="15"/>
      <x:c r="V7" s="15"/>
      <x:c r="W7" s="15"/>
      <x:c r="X7" s="15"/>
      <x:c r="Y7" s="15"/>
      <x:c r="Z7" s="15"/>
      <x:c r="AA7" s="15"/>
      <x:c r="AB7" s="15"/>
      <x:c r="AC7" s="15"/>
      <x:c r="AD7" s="15"/>
      <x:c r="AE7" s="15"/>
      <x:c r="AF7" s="15"/>
      <x:c r="AG7" s="15"/>
    </x:row>
    <x:row r="8" ht="21" customHeight="1">
      <x:c r="A8" s="15"/>
      <x:c r="B8" s="15"/>
      <x:c r="C8" s="15"/>
      <x:c r="D8" s="15"/>
      <x:c r="E8" s="15"/>
      <x:c r="F8" s="15"/>
      <x:c r="G8" s="15"/>
      <x:c r="H8" s="15"/>
      <x:c r="I8" s="15"/>
      <x:c r="J8" s="15"/>
      <x:c r="K8" s="15"/>
      <x:c r="L8" s="15"/>
      <x:c r="M8" s="15"/>
      <x:c r="N8" s="15"/>
      <x:c r="O8" s="15"/>
      <x:c r="P8" s="15"/>
      <x:c r="Q8" s="15"/>
      <x:c r="R8" s="15"/>
      <x:c r="S8" s="15"/>
      <x:c r="T8" s="15"/>
      <x:c r="U8" s="15"/>
      <x:c r="V8" s="15"/>
      <x:c r="W8" s="15"/>
      <x:c r="X8" s="15"/>
      <x:c r="Y8" s="15"/>
      <x:c r="Z8" s="15"/>
      <x:c r="AA8" s="15"/>
      <x:c r="AB8" s="15"/>
      <x:c r="AC8" s="15"/>
      <x:c r="AD8" s="15"/>
      <x:c r="AE8" s="15"/>
      <x:c r="AF8" s="15"/>
      <x:c r="AG8" s="15"/>
    </x:row>
    <x:row r="9" ht="38" customHeight="1">
      <x:c r="A9" s="75" t="str">
        <x:v>ID</x:v>
      </x:c>
      <x:c r="B9" s="75" t="str">
        <x:v>Action</x:v>
      </x:c>
      <x:c r="C9" s="75" t="str">
        <x:v>Owner</x:v>
      </x:c>
      <x:c r="D9" s="75" t="str">
        <x:v>Baseline start</x:v>
      </x:c>
      <x:c r="E9" s="75" t="str">
        <x:v>Baseline finish</x:v>
      </x:c>
      <x:c r="F9" s="75" t="str">
        <x:v>Forecast / actual finish</x:v>
      </x:c>
      <x:c r="G9" s="75" t="str">
        <x:v>Status</x:v>
      </x:c>
      <x:c r="H9" s="250" t="str">
        <x:f>IF('01 Setup'!$B$13="","",'01 Setup'!$B$13+0*'06 Lists'!$B$11)</x:f>
      </x:c>
      <x:c r="I9" s="250" t="str">
        <x:f>IF('01 Setup'!$B$13="","",'01 Setup'!$B$13+1*'06 Lists'!$B$11)</x:f>
      </x:c>
      <x:c r="J9" s="250" t="str">
        <x:f>IF('01 Setup'!$B$13="","",'01 Setup'!$B$13+2*'06 Lists'!$B$11)</x:f>
      </x:c>
      <x:c r="K9" s="250" t="str">
        <x:f>IF('01 Setup'!$B$13="","",'01 Setup'!$B$13+3*'06 Lists'!$B$11)</x:f>
      </x:c>
      <x:c r="L9" s="250" t="str">
        <x:f>IF('01 Setup'!$B$13="","",'01 Setup'!$B$13+4*'06 Lists'!$B$11)</x:f>
      </x:c>
      <x:c r="M9" s="250" t="str">
        <x:f>IF('01 Setup'!$B$13="","",'01 Setup'!$B$13+5*'06 Lists'!$B$11)</x:f>
      </x:c>
      <x:c r="N9" s="250" t="str">
        <x:f>IF('01 Setup'!$B$13="","",'01 Setup'!$B$13+6*'06 Lists'!$B$11)</x:f>
      </x:c>
      <x:c r="O9" s="250" t="str">
        <x:f>IF('01 Setup'!$B$13="","",'01 Setup'!$B$13+7*'06 Lists'!$B$11)</x:f>
      </x:c>
      <x:c r="P9" s="250" t="str">
        <x:f>IF('01 Setup'!$B$13="","",'01 Setup'!$B$13+8*'06 Lists'!$B$11)</x:f>
      </x:c>
      <x:c r="Q9" s="250" t="str">
        <x:f>IF('01 Setup'!$B$13="","",'01 Setup'!$B$13+9*'06 Lists'!$B$11)</x:f>
      </x:c>
      <x:c r="R9" s="250" t="str">
        <x:f>IF('01 Setup'!$B$13="","",'01 Setup'!$B$13+10*'06 Lists'!$B$11)</x:f>
      </x:c>
      <x:c r="S9" s="250" t="str">
        <x:f>IF('01 Setup'!$B$13="","",'01 Setup'!$B$13+11*'06 Lists'!$B$11)</x:f>
      </x:c>
      <x:c r="T9" s="250" t="str">
        <x:f>IF('01 Setup'!$B$13="","",'01 Setup'!$B$13+12*'06 Lists'!$B$11)</x:f>
      </x:c>
      <x:c r="U9" s="250" t="str">
        <x:f>IF('01 Setup'!$B$13="","",'01 Setup'!$B$13+13*'06 Lists'!$B$11)</x:f>
      </x:c>
      <x:c r="V9" s="250" t="str">
        <x:f>IF('01 Setup'!$B$13="","",'01 Setup'!$B$13+14*'06 Lists'!$B$11)</x:f>
      </x:c>
      <x:c r="W9" s="250" t="str">
        <x:f>IF('01 Setup'!$B$13="","",'01 Setup'!$B$13+15*'06 Lists'!$B$11)</x:f>
      </x:c>
      <x:c r="X9" s="250" t="str">
        <x:f>IF('01 Setup'!$B$13="","",'01 Setup'!$B$13+16*'06 Lists'!$B$11)</x:f>
      </x:c>
      <x:c r="Y9" s="250" t="str">
        <x:f>IF('01 Setup'!$B$13="","",'01 Setup'!$B$13+17*'06 Lists'!$B$11)</x:f>
      </x:c>
      <x:c r="Z9" s="250" t="str">
        <x:f>IF('01 Setup'!$B$13="","",'01 Setup'!$B$13+18*'06 Lists'!$B$11)</x:f>
      </x:c>
      <x:c r="AA9" s="250" t="str">
        <x:f>IF('01 Setup'!$B$13="","",'01 Setup'!$B$13+19*'06 Lists'!$B$11)</x:f>
      </x:c>
      <x:c r="AB9" s="250" t="str">
        <x:f>IF('01 Setup'!$B$13="","",'01 Setup'!$B$13+20*'06 Lists'!$B$11)</x:f>
      </x:c>
      <x:c r="AC9" s="250" t="str">
        <x:f>IF('01 Setup'!$B$13="","",'01 Setup'!$B$13+21*'06 Lists'!$B$11)</x:f>
      </x:c>
      <x:c r="AD9" s="250" t="str">
        <x:f>IF('01 Setup'!$B$13="","",'01 Setup'!$B$13+22*'06 Lists'!$B$11)</x:f>
      </x:c>
      <x:c r="AE9" s="250" t="str">
        <x:f>IF('01 Setup'!$B$13="","",'01 Setup'!$B$13+23*'06 Lists'!$B$11)</x:f>
      </x:c>
      <x:c r="AF9" s="250" t="str">
        <x:f>IF('01 Setup'!$B$13="","",'01 Setup'!$B$13+24*'06 Lists'!$B$11)</x:f>
      </x:c>
      <x:c r="AG9" s="250" t="str">
        <x:f>IF('01 Setup'!$B$13="","",'01 Setup'!$B$13+25*'06 Lists'!$B$11)</x:f>
      </x:c>
    </x:row>
    <x:row r="10" ht="31" customHeight="1">
      <x:c r="A10" s="155" t="str">
        <x:f>IF('B1 Schedule'!A10="","",IF('B1 Schedule'!A10="","",'B1 Schedule'!A10))</x:f>
      </x:c>
      <x:c r="B10" s="155" t="str">
        <x:f>IF('B1 Schedule'!A10="","",IF('B1 Schedule'!B10="","",'B1 Schedule'!B10))</x:f>
      </x:c>
      <x:c r="C10" s="155" t="str">
        <x:f>IF('B1 Schedule'!A10="","",IF('B1 Schedule'!D10="","",'B1 Schedule'!D10))</x:f>
      </x:c>
      <x:c r="D10" s="246" t="str">
        <x:f>IF('B1 Schedule'!A10="","",IF('B1 Schedule'!F10="","",'B1 Schedule'!F10))</x:f>
      </x:c>
      <x:c r="E10" s="246" t="str">
        <x:f>IF('B1 Schedule'!A10="","",IF('B1 Schedule'!G10="","",'B1 Schedule'!G10))</x:f>
      </x:c>
      <x:c r="F10" s="246" t="str">
        <x:f>IF('B1 Schedule'!A10="","",IF('B1 Schedule'!I10&lt;&gt;"",'B1 Schedule'!I10,IF('B1 Schedule'!J10="","",'B1 Schedule'!J10)))</x:f>
      </x:c>
      <x:c r="G10" s="155" t="str">
        <x:f>IF('B1 Schedule'!A10="","",IF('B1 Schedule'!N10="","",'B1 Schedule'!N10))</x:f>
      </x:c>
      <x:c r="H10" s="155" t="str">
        <x:f>IF(OR($A10="",H$9="",$D10=""),"",IF(AND($E10&lt;&gt;"",H$9&lt;=$E10,H$9+'06 Lists'!$B$11-1&gt;=$D10),"B","")&amp;IF(AND($F10&lt;&gt;"",H$9&lt;=$F10,H$9+'06 Lists'!$B$11-1&gt;=$D10),"F",""))</x:f>
      </x:c>
      <x:c r="I10" s="155" t="str">
        <x:f>IF(OR($A10="",I$9="",$D10=""),"",IF(AND($E10&lt;&gt;"",I$9&lt;=$E10,I$9+'06 Lists'!$B$11-1&gt;=$D10),"B","")&amp;IF(AND($F10&lt;&gt;"",I$9&lt;=$F10,I$9+'06 Lists'!$B$11-1&gt;=$D10),"F",""))</x:f>
      </x:c>
      <x:c r="J10" s="155" t="str">
        <x:f>IF(OR($A10="",J$9="",$D10=""),"",IF(AND($E10&lt;&gt;"",J$9&lt;=$E10,J$9+'06 Lists'!$B$11-1&gt;=$D10),"B","")&amp;IF(AND($F10&lt;&gt;"",J$9&lt;=$F10,J$9+'06 Lists'!$B$11-1&gt;=$D10),"F",""))</x:f>
      </x:c>
      <x:c r="K10" s="155" t="str">
        <x:f>IF(OR($A10="",K$9="",$D10=""),"",IF(AND($E10&lt;&gt;"",K$9&lt;=$E10,K$9+'06 Lists'!$B$11-1&gt;=$D10),"B","")&amp;IF(AND($F10&lt;&gt;"",K$9&lt;=$F10,K$9+'06 Lists'!$B$11-1&gt;=$D10),"F",""))</x:f>
      </x:c>
      <x:c r="L10" s="155" t="str">
        <x:f>IF(OR($A10="",L$9="",$D10=""),"",IF(AND($E10&lt;&gt;"",L$9&lt;=$E10,L$9+'06 Lists'!$B$11-1&gt;=$D10),"B","")&amp;IF(AND($F10&lt;&gt;"",L$9&lt;=$F10,L$9+'06 Lists'!$B$11-1&gt;=$D10),"F",""))</x:f>
      </x:c>
      <x:c r="M10" s="155" t="str">
        <x:f>IF(OR($A10="",M$9="",$D10=""),"",IF(AND($E10&lt;&gt;"",M$9&lt;=$E10,M$9+'06 Lists'!$B$11-1&gt;=$D10),"B","")&amp;IF(AND($F10&lt;&gt;"",M$9&lt;=$F10,M$9+'06 Lists'!$B$11-1&gt;=$D10),"F",""))</x:f>
      </x:c>
      <x:c r="N10" s="155" t="str">
        <x:f>IF(OR($A10="",N$9="",$D10=""),"",IF(AND($E10&lt;&gt;"",N$9&lt;=$E10,N$9+'06 Lists'!$B$11-1&gt;=$D10),"B","")&amp;IF(AND($F10&lt;&gt;"",N$9&lt;=$F10,N$9+'06 Lists'!$B$11-1&gt;=$D10),"F",""))</x:f>
      </x:c>
      <x:c r="O10" s="155" t="str">
        <x:f>IF(OR($A10="",O$9="",$D10=""),"",IF(AND($E10&lt;&gt;"",O$9&lt;=$E10,O$9+'06 Lists'!$B$11-1&gt;=$D10),"B","")&amp;IF(AND($F10&lt;&gt;"",O$9&lt;=$F10,O$9+'06 Lists'!$B$11-1&gt;=$D10),"F",""))</x:f>
      </x:c>
      <x:c r="P10" s="155" t="str">
        <x:f>IF(OR($A10="",P$9="",$D10=""),"",IF(AND($E10&lt;&gt;"",P$9&lt;=$E10,P$9+'06 Lists'!$B$11-1&gt;=$D10),"B","")&amp;IF(AND($F10&lt;&gt;"",P$9&lt;=$F10,P$9+'06 Lists'!$B$11-1&gt;=$D10),"F",""))</x:f>
      </x:c>
      <x:c r="Q10" s="155" t="str">
        <x:f>IF(OR($A10="",Q$9="",$D10=""),"",IF(AND($E10&lt;&gt;"",Q$9&lt;=$E10,Q$9+'06 Lists'!$B$11-1&gt;=$D10),"B","")&amp;IF(AND($F10&lt;&gt;"",Q$9&lt;=$F10,Q$9+'06 Lists'!$B$11-1&gt;=$D10),"F",""))</x:f>
      </x:c>
      <x:c r="R10" s="155" t="str">
        <x:f>IF(OR($A10="",R$9="",$D10=""),"",IF(AND($E10&lt;&gt;"",R$9&lt;=$E10,R$9+'06 Lists'!$B$11-1&gt;=$D10),"B","")&amp;IF(AND($F10&lt;&gt;"",R$9&lt;=$F10,R$9+'06 Lists'!$B$11-1&gt;=$D10),"F",""))</x:f>
      </x:c>
      <x:c r="S10" s="155" t="str">
        <x:f>IF(OR($A10="",S$9="",$D10=""),"",IF(AND($E10&lt;&gt;"",S$9&lt;=$E10,S$9+'06 Lists'!$B$11-1&gt;=$D10),"B","")&amp;IF(AND($F10&lt;&gt;"",S$9&lt;=$F10,S$9+'06 Lists'!$B$11-1&gt;=$D10),"F",""))</x:f>
      </x:c>
      <x:c r="T10" s="155" t="str">
        <x:f>IF(OR($A10="",T$9="",$D10=""),"",IF(AND($E10&lt;&gt;"",T$9&lt;=$E10,T$9+'06 Lists'!$B$11-1&gt;=$D10),"B","")&amp;IF(AND($F10&lt;&gt;"",T$9&lt;=$F10,T$9+'06 Lists'!$B$11-1&gt;=$D10),"F",""))</x:f>
      </x:c>
      <x:c r="U10" s="155" t="str">
        <x:f>IF(OR($A10="",U$9="",$D10=""),"",IF(AND($E10&lt;&gt;"",U$9&lt;=$E10,U$9+'06 Lists'!$B$11-1&gt;=$D10),"B","")&amp;IF(AND($F10&lt;&gt;"",U$9&lt;=$F10,U$9+'06 Lists'!$B$11-1&gt;=$D10),"F",""))</x:f>
      </x:c>
      <x:c r="V10" s="155" t="str">
        <x:f>IF(OR($A10="",V$9="",$D10=""),"",IF(AND($E10&lt;&gt;"",V$9&lt;=$E10,V$9+'06 Lists'!$B$11-1&gt;=$D10),"B","")&amp;IF(AND($F10&lt;&gt;"",V$9&lt;=$F10,V$9+'06 Lists'!$B$11-1&gt;=$D10),"F",""))</x:f>
      </x:c>
      <x:c r="W10" s="155" t="str">
        <x:f>IF(OR($A10="",W$9="",$D10=""),"",IF(AND($E10&lt;&gt;"",W$9&lt;=$E10,W$9+'06 Lists'!$B$11-1&gt;=$D10),"B","")&amp;IF(AND($F10&lt;&gt;"",W$9&lt;=$F10,W$9+'06 Lists'!$B$11-1&gt;=$D10),"F",""))</x:f>
      </x:c>
      <x:c r="X10" s="155" t="str">
        <x:f>IF(OR($A10="",X$9="",$D10=""),"",IF(AND($E10&lt;&gt;"",X$9&lt;=$E10,X$9+'06 Lists'!$B$11-1&gt;=$D10),"B","")&amp;IF(AND($F10&lt;&gt;"",X$9&lt;=$F10,X$9+'06 Lists'!$B$11-1&gt;=$D10),"F",""))</x:f>
      </x:c>
      <x:c r="Y10" s="155" t="str">
        <x:f>IF(OR($A10="",Y$9="",$D10=""),"",IF(AND($E10&lt;&gt;"",Y$9&lt;=$E10,Y$9+'06 Lists'!$B$11-1&gt;=$D10),"B","")&amp;IF(AND($F10&lt;&gt;"",Y$9&lt;=$F10,Y$9+'06 Lists'!$B$11-1&gt;=$D10),"F",""))</x:f>
      </x:c>
      <x:c r="Z10" s="155" t="str">
        <x:f>IF(OR($A10="",Z$9="",$D10=""),"",IF(AND($E10&lt;&gt;"",Z$9&lt;=$E10,Z$9+'06 Lists'!$B$11-1&gt;=$D10),"B","")&amp;IF(AND($F10&lt;&gt;"",Z$9&lt;=$F10,Z$9+'06 Lists'!$B$11-1&gt;=$D10),"F",""))</x:f>
      </x:c>
      <x:c r="AA10" s="155" t="str">
        <x:f>IF(OR($A10="",AA$9="",$D10=""),"",IF(AND($E10&lt;&gt;"",AA$9&lt;=$E10,AA$9+'06 Lists'!$B$11-1&gt;=$D10),"B","")&amp;IF(AND($F10&lt;&gt;"",AA$9&lt;=$F10,AA$9+'06 Lists'!$B$11-1&gt;=$D10),"F",""))</x:f>
      </x:c>
      <x:c r="AB10" s="155" t="str">
        <x:f>IF(OR($A10="",AB$9="",$D10=""),"",IF(AND($E10&lt;&gt;"",AB$9&lt;=$E10,AB$9+'06 Lists'!$B$11-1&gt;=$D10),"B","")&amp;IF(AND($F10&lt;&gt;"",AB$9&lt;=$F10,AB$9+'06 Lists'!$B$11-1&gt;=$D10),"F",""))</x:f>
      </x:c>
      <x:c r="AC10" s="155" t="str">
        <x:f>IF(OR($A10="",AC$9="",$D10=""),"",IF(AND($E10&lt;&gt;"",AC$9&lt;=$E10,AC$9+'06 Lists'!$B$11-1&gt;=$D10),"B","")&amp;IF(AND($F10&lt;&gt;"",AC$9&lt;=$F10,AC$9+'06 Lists'!$B$11-1&gt;=$D10),"F",""))</x:f>
      </x:c>
      <x:c r="AD10" s="155" t="str">
        <x:f>IF(OR($A10="",AD$9="",$D10=""),"",IF(AND($E10&lt;&gt;"",AD$9&lt;=$E10,AD$9+'06 Lists'!$B$11-1&gt;=$D10),"B","")&amp;IF(AND($F10&lt;&gt;"",AD$9&lt;=$F10,AD$9+'06 Lists'!$B$11-1&gt;=$D10),"F",""))</x:f>
      </x:c>
      <x:c r="AE10" s="155" t="str">
        <x:f>IF(OR($A10="",AE$9="",$D10=""),"",IF(AND($E10&lt;&gt;"",AE$9&lt;=$E10,AE$9+'06 Lists'!$B$11-1&gt;=$D10),"B","")&amp;IF(AND($F10&lt;&gt;"",AE$9&lt;=$F10,AE$9+'06 Lists'!$B$11-1&gt;=$D10),"F",""))</x:f>
      </x:c>
      <x:c r="AF10" s="155" t="str">
        <x:f>IF(OR($A10="",AF$9="",$D10=""),"",IF(AND($E10&lt;&gt;"",AF$9&lt;=$E10,AF$9+'06 Lists'!$B$11-1&gt;=$D10),"B","")&amp;IF(AND($F10&lt;&gt;"",AF$9&lt;=$F10,AF$9+'06 Lists'!$B$11-1&gt;=$D10),"F",""))</x:f>
      </x:c>
      <x:c r="AG10" s="155" t="str">
        <x:f>IF(OR($A10="",AG$9="",$D10=""),"",IF(AND($E10&lt;&gt;"",AG$9&lt;=$E10,AG$9+'06 Lists'!$B$11-1&gt;=$D10),"B","")&amp;IF(AND($F10&lt;&gt;"",AG$9&lt;=$F10,AG$9+'06 Lists'!$B$11-1&gt;=$D10),"F",""))</x:f>
      </x:c>
    </x:row>
    <x:row r="11" ht="31" customHeight="1">
      <x:c r="A11" s="155" t="str">
        <x:f>IF('B1 Schedule'!A11="","",IF('B1 Schedule'!A11="","",'B1 Schedule'!A11))</x:f>
      </x:c>
      <x:c r="B11" s="155" t="str">
        <x:f>IF('B1 Schedule'!A11="","",IF('B1 Schedule'!B11="","",'B1 Schedule'!B11))</x:f>
      </x:c>
      <x:c r="C11" s="155" t="str">
        <x:f>IF('B1 Schedule'!A11="","",IF('B1 Schedule'!D11="","",'B1 Schedule'!D11))</x:f>
      </x:c>
      <x:c r="D11" s="246" t="str">
        <x:f>IF('B1 Schedule'!A11="","",IF('B1 Schedule'!F11="","",'B1 Schedule'!F11))</x:f>
      </x:c>
      <x:c r="E11" s="246" t="str">
        <x:f>IF('B1 Schedule'!A11="","",IF('B1 Schedule'!G11="","",'B1 Schedule'!G11))</x:f>
      </x:c>
      <x:c r="F11" s="246" t="str">
        <x:f>IF('B1 Schedule'!A11="","",IF('B1 Schedule'!I11&lt;&gt;"",'B1 Schedule'!I11,IF('B1 Schedule'!J11="","",'B1 Schedule'!J11)))</x:f>
      </x:c>
      <x:c r="G11" s="155" t="str">
        <x:f>IF('B1 Schedule'!A11="","",IF('B1 Schedule'!N11="","",'B1 Schedule'!N11))</x:f>
      </x:c>
      <x:c r="H11" s="155" t="str">
        <x:f>IF(OR($A11="",H$9="",$D11=""),"",IF(AND($E11&lt;&gt;"",H$9&lt;=$E11,H$9+'06 Lists'!$B$11-1&gt;=$D11),"B","")&amp;IF(AND($F11&lt;&gt;"",H$9&lt;=$F11,H$9+'06 Lists'!$B$11-1&gt;=$D11),"F",""))</x:f>
      </x:c>
      <x:c r="I11" s="155" t="str">
        <x:f>IF(OR($A11="",I$9="",$D11=""),"",IF(AND($E11&lt;&gt;"",I$9&lt;=$E11,I$9+'06 Lists'!$B$11-1&gt;=$D11),"B","")&amp;IF(AND($F11&lt;&gt;"",I$9&lt;=$F11,I$9+'06 Lists'!$B$11-1&gt;=$D11),"F",""))</x:f>
      </x:c>
      <x:c r="J11" s="155" t="str">
        <x:f>IF(OR($A11="",J$9="",$D11=""),"",IF(AND($E11&lt;&gt;"",J$9&lt;=$E11,J$9+'06 Lists'!$B$11-1&gt;=$D11),"B","")&amp;IF(AND($F11&lt;&gt;"",J$9&lt;=$F11,J$9+'06 Lists'!$B$11-1&gt;=$D11),"F",""))</x:f>
      </x:c>
      <x:c r="K11" s="155" t="str">
        <x:f>IF(OR($A11="",K$9="",$D11=""),"",IF(AND($E11&lt;&gt;"",K$9&lt;=$E11,K$9+'06 Lists'!$B$11-1&gt;=$D11),"B","")&amp;IF(AND($F11&lt;&gt;"",K$9&lt;=$F11,K$9+'06 Lists'!$B$11-1&gt;=$D11),"F",""))</x:f>
      </x:c>
      <x:c r="L11" s="155" t="str">
        <x:f>IF(OR($A11="",L$9="",$D11=""),"",IF(AND($E11&lt;&gt;"",L$9&lt;=$E11,L$9+'06 Lists'!$B$11-1&gt;=$D11),"B","")&amp;IF(AND($F11&lt;&gt;"",L$9&lt;=$F11,L$9+'06 Lists'!$B$11-1&gt;=$D11),"F",""))</x:f>
      </x:c>
      <x:c r="M11" s="155" t="str">
        <x:f>IF(OR($A11="",M$9="",$D11=""),"",IF(AND($E11&lt;&gt;"",M$9&lt;=$E11,M$9+'06 Lists'!$B$11-1&gt;=$D11),"B","")&amp;IF(AND($F11&lt;&gt;"",M$9&lt;=$F11,M$9+'06 Lists'!$B$11-1&gt;=$D11),"F",""))</x:f>
      </x:c>
      <x:c r="N11" s="155" t="str">
        <x:f>IF(OR($A11="",N$9="",$D11=""),"",IF(AND($E11&lt;&gt;"",N$9&lt;=$E11,N$9+'06 Lists'!$B$11-1&gt;=$D11),"B","")&amp;IF(AND($F11&lt;&gt;"",N$9&lt;=$F11,N$9+'06 Lists'!$B$11-1&gt;=$D11),"F",""))</x:f>
      </x:c>
      <x:c r="O11" s="155" t="str">
        <x:f>IF(OR($A11="",O$9="",$D11=""),"",IF(AND($E11&lt;&gt;"",O$9&lt;=$E11,O$9+'06 Lists'!$B$11-1&gt;=$D11),"B","")&amp;IF(AND($F11&lt;&gt;"",O$9&lt;=$F11,O$9+'06 Lists'!$B$11-1&gt;=$D11),"F",""))</x:f>
      </x:c>
      <x:c r="P11" s="155" t="str">
        <x:f>IF(OR($A11="",P$9="",$D11=""),"",IF(AND($E11&lt;&gt;"",P$9&lt;=$E11,P$9+'06 Lists'!$B$11-1&gt;=$D11),"B","")&amp;IF(AND($F11&lt;&gt;"",P$9&lt;=$F11,P$9+'06 Lists'!$B$11-1&gt;=$D11),"F",""))</x:f>
      </x:c>
      <x:c r="Q11" s="155" t="str">
        <x:f>IF(OR($A11="",Q$9="",$D11=""),"",IF(AND($E11&lt;&gt;"",Q$9&lt;=$E11,Q$9+'06 Lists'!$B$11-1&gt;=$D11),"B","")&amp;IF(AND($F11&lt;&gt;"",Q$9&lt;=$F11,Q$9+'06 Lists'!$B$11-1&gt;=$D11),"F",""))</x:f>
      </x:c>
      <x:c r="R11" s="155" t="str">
        <x:f>IF(OR($A11="",R$9="",$D11=""),"",IF(AND($E11&lt;&gt;"",R$9&lt;=$E11,R$9+'06 Lists'!$B$11-1&gt;=$D11),"B","")&amp;IF(AND($F11&lt;&gt;"",R$9&lt;=$F11,R$9+'06 Lists'!$B$11-1&gt;=$D11),"F",""))</x:f>
      </x:c>
      <x:c r="S11" s="155" t="str">
        <x:f>IF(OR($A11="",S$9="",$D11=""),"",IF(AND($E11&lt;&gt;"",S$9&lt;=$E11,S$9+'06 Lists'!$B$11-1&gt;=$D11),"B","")&amp;IF(AND($F11&lt;&gt;"",S$9&lt;=$F11,S$9+'06 Lists'!$B$11-1&gt;=$D11),"F",""))</x:f>
      </x:c>
      <x:c r="T11" s="155" t="str">
        <x:f>IF(OR($A11="",T$9="",$D11=""),"",IF(AND($E11&lt;&gt;"",T$9&lt;=$E11,T$9+'06 Lists'!$B$11-1&gt;=$D11),"B","")&amp;IF(AND($F11&lt;&gt;"",T$9&lt;=$F11,T$9+'06 Lists'!$B$11-1&gt;=$D11),"F",""))</x:f>
      </x:c>
      <x:c r="U11" s="155" t="str">
        <x:f>IF(OR($A11="",U$9="",$D11=""),"",IF(AND($E11&lt;&gt;"",U$9&lt;=$E11,U$9+'06 Lists'!$B$11-1&gt;=$D11),"B","")&amp;IF(AND($F11&lt;&gt;"",U$9&lt;=$F11,U$9+'06 Lists'!$B$11-1&gt;=$D11),"F",""))</x:f>
      </x:c>
      <x:c r="V11" s="155" t="str">
        <x:f>IF(OR($A11="",V$9="",$D11=""),"",IF(AND($E11&lt;&gt;"",V$9&lt;=$E11,V$9+'06 Lists'!$B$11-1&gt;=$D11),"B","")&amp;IF(AND($F11&lt;&gt;"",V$9&lt;=$F11,V$9+'06 Lists'!$B$11-1&gt;=$D11),"F",""))</x:f>
      </x:c>
      <x:c r="W11" s="155" t="str">
        <x:f>IF(OR($A11="",W$9="",$D11=""),"",IF(AND($E11&lt;&gt;"",W$9&lt;=$E11,W$9+'06 Lists'!$B$11-1&gt;=$D11),"B","")&amp;IF(AND($F11&lt;&gt;"",W$9&lt;=$F11,W$9+'06 Lists'!$B$11-1&gt;=$D11),"F",""))</x:f>
      </x:c>
      <x:c r="X11" s="155" t="str">
        <x:f>IF(OR($A11="",X$9="",$D11=""),"",IF(AND($E11&lt;&gt;"",X$9&lt;=$E11,X$9+'06 Lists'!$B$11-1&gt;=$D11),"B","")&amp;IF(AND($F11&lt;&gt;"",X$9&lt;=$F11,X$9+'06 Lists'!$B$11-1&gt;=$D11),"F",""))</x:f>
      </x:c>
      <x:c r="Y11" s="155" t="str">
        <x:f>IF(OR($A11="",Y$9="",$D11=""),"",IF(AND($E11&lt;&gt;"",Y$9&lt;=$E11,Y$9+'06 Lists'!$B$11-1&gt;=$D11),"B","")&amp;IF(AND($F11&lt;&gt;"",Y$9&lt;=$F11,Y$9+'06 Lists'!$B$11-1&gt;=$D11),"F",""))</x:f>
      </x:c>
      <x:c r="Z11" s="155" t="str">
        <x:f>IF(OR($A11="",Z$9="",$D11=""),"",IF(AND($E11&lt;&gt;"",Z$9&lt;=$E11,Z$9+'06 Lists'!$B$11-1&gt;=$D11),"B","")&amp;IF(AND($F11&lt;&gt;"",Z$9&lt;=$F11,Z$9+'06 Lists'!$B$11-1&gt;=$D11),"F",""))</x:f>
      </x:c>
      <x:c r="AA11" s="155" t="str">
        <x:f>IF(OR($A11="",AA$9="",$D11=""),"",IF(AND($E11&lt;&gt;"",AA$9&lt;=$E11,AA$9+'06 Lists'!$B$11-1&gt;=$D11),"B","")&amp;IF(AND($F11&lt;&gt;"",AA$9&lt;=$F11,AA$9+'06 Lists'!$B$11-1&gt;=$D11),"F",""))</x:f>
      </x:c>
      <x:c r="AB11" s="155" t="str">
        <x:f>IF(OR($A11="",AB$9="",$D11=""),"",IF(AND($E11&lt;&gt;"",AB$9&lt;=$E11,AB$9+'06 Lists'!$B$11-1&gt;=$D11),"B","")&amp;IF(AND($F11&lt;&gt;"",AB$9&lt;=$F11,AB$9+'06 Lists'!$B$11-1&gt;=$D11),"F",""))</x:f>
      </x:c>
      <x:c r="AC11" s="155" t="str">
        <x:f>IF(OR($A11="",AC$9="",$D11=""),"",IF(AND($E11&lt;&gt;"",AC$9&lt;=$E11,AC$9+'06 Lists'!$B$11-1&gt;=$D11),"B","")&amp;IF(AND($F11&lt;&gt;"",AC$9&lt;=$F11,AC$9+'06 Lists'!$B$11-1&gt;=$D11),"F",""))</x:f>
      </x:c>
      <x:c r="AD11" s="155" t="str">
        <x:f>IF(OR($A11="",AD$9="",$D11=""),"",IF(AND($E11&lt;&gt;"",AD$9&lt;=$E11,AD$9+'06 Lists'!$B$11-1&gt;=$D11),"B","")&amp;IF(AND($F11&lt;&gt;"",AD$9&lt;=$F11,AD$9+'06 Lists'!$B$11-1&gt;=$D11),"F",""))</x:f>
      </x:c>
      <x:c r="AE11" s="155" t="str">
        <x:f>IF(OR($A11="",AE$9="",$D11=""),"",IF(AND($E11&lt;&gt;"",AE$9&lt;=$E11,AE$9+'06 Lists'!$B$11-1&gt;=$D11),"B","")&amp;IF(AND($F11&lt;&gt;"",AE$9&lt;=$F11,AE$9+'06 Lists'!$B$11-1&gt;=$D11),"F",""))</x:f>
      </x:c>
      <x:c r="AF11" s="155" t="str">
        <x:f>IF(OR($A11="",AF$9="",$D11=""),"",IF(AND($E11&lt;&gt;"",AF$9&lt;=$E11,AF$9+'06 Lists'!$B$11-1&gt;=$D11),"B","")&amp;IF(AND($F11&lt;&gt;"",AF$9&lt;=$F11,AF$9+'06 Lists'!$B$11-1&gt;=$D11),"F",""))</x:f>
      </x:c>
      <x:c r="AG11" s="155" t="str">
        <x:f>IF(OR($A11="",AG$9="",$D11=""),"",IF(AND($E11&lt;&gt;"",AG$9&lt;=$E11,AG$9+'06 Lists'!$B$11-1&gt;=$D11),"B","")&amp;IF(AND($F11&lt;&gt;"",AG$9&lt;=$F11,AG$9+'06 Lists'!$B$11-1&gt;=$D11),"F",""))</x:f>
      </x:c>
    </x:row>
    <x:row r="12" ht="31" customHeight="1">
      <x:c r="A12" s="155" t="str">
        <x:f>IF('B1 Schedule'!A12="","",IF('B1 Schedule'!A12="","",'B1 Schedule'!A12))</x:f>
      </x:c>
      <x:c r="B12" s="155" t="str">
        <x:f>IF('B1 Schedule'!A12="","",IF('B1 Schedule'!B12="","",'B1 Schedule'!B12))</x:f>
      </x:c>
      <x:c r="C12" s="155" t="str">
        <x:f>IF('B1 Schedule'!A12="","",IF('B1 Schedule'!D12="","",'B1 Schedule'!D12))</x:f>
      </x:c>
      <x:c r="D12" s="246" t="str">
        <x:f>IF('B1 Schedule'!A12="","",IF('B1 Schedule'!F12="","",'B1 Schedule'!F12))</x:f>
      </x:c>
      <x:c r="E12" s="246" t="str">
        <x:f>IF('B1 Schedule'!A12="","",IF('B1 Schedule'!G12="","",'B1 Schedule'!G12))</x:f>
      </x:c>
      <x:c r="F12" s="246" t="str">
        <x:f>IF('B1 Schedule'!A12="","",IF('B1 Schedule'!I12&lt;&gt;"",'B1 Schedule'!I12,IF('B1 Schedule'!J12="","",'B1 Schedule'!J12)))</x:f>
      </x:c>
      <x:c r="G12" s="155" t="str">
        <x:f>IF('B1 Schedule'!A12="","",IF('B1 Schedule'!N12="","",'B1 Schedule'!N12))</x:f>
      </x:c>
      <x:c r="H12" s="155" t="str">
        <x:f>IF(OR($A12="",H$9="",$D12=""),"",IF(AND($E12&lt;&gt;"",H$9&lt;=$E12,H$9+'06 Lists'!$B$11-1&gt;=$D12),"B","")&amp;IF(AND($F12&lt;&gt;"",H$9&lt;=$F12,H$9+'06 Lists'!$B$11-1&gt;=$D12),"F",""))</x:f>
      </x:c>
      <x:c r="I12" s="155" t="str">
        <x:f>IF(OR($A12="",I$9="",$D12=""),"",IF(AND($E12&lt;&gt;"",I$9&lt;=$E12,I$9+'06 Lists'!$B$11-1&gt;=$D12),"B","")&amp;IF(AND($F12&lt;&gt;"",I$9&lt;=$F12,I$9+'06 Lists'!$B$11-1&gt;=$D12),"F",""))</x:f>
      </x:c>
      <x:c r="J12" s="155" t="str">
        <x:f>IF(OR($A12="",J$9="",$D12=""),"",IF(AND($E12&lt;&gt;"",J$9&lt;=$E12,J$9+'06 Lists'!$B$11-1&gt;=$D12),"B","")&amp;IF(AND($F12&lt;&gt;"",J$9&lt;=$F12,J$9+'06 Lists'!$B$11-1&gt;=$D12),"F",""))</x:f>
      </x:c>
      <x:c r="K12" s="155" t="str">
        <x:f>IF(OR($A12="",K$9="",$D12=""),"",IF(AND($E12&lt;&gt;"",K$9&lt;=$E12,K$9+'06 Lists'!$B$11-1&gt;=$D12),"B","")&amp;IF(AND($F12&lt;&gt;"",K$9&lt;=$F12,K$9+'06 Lists'!$B$11-1&gt;=$D12),"F",""))</x:f>
      </x:c>
      <x:c r="L12" s="155" t="str">
        <x:f>IF(OR($A12="",L$9="",$D12=""),"",IF(AND($E12&lt;&gt;"",L$9&lt;=$E12,L$9+'06 Lists'!$B$11-1&gt;=$D12),"B","")&amp;IF(AND($F12&lt;&gt;"",L$9&lt;=$F12,L$9+'06 Lists'!$B$11-1&gt;=$D12),"F",""))</x:f>
      </x:c>
      <x:c r="M12" s="155" t="str">
        <x:f>IF(OR($A12="",M$9="",$D12=""),"",IF(AND($E12&lt;&gt;"",M$9&lt;=$E12,M$9+'06 Lists'!$B$11-1&gt;=$D12),"B","")&amp;IF(AND($F12&lt;&gt;"",M$9&lt;=$F12,M$9+'06 Lists'!$B$11-1&gt;=$D12),"F",""))</x:f>
      </x:c>
      <x:c r="N12" s="155" t="str">
        <x:f>IF(OR($A12="",N$9="",$D12=""),"",IF(AND($E12&lt;&gt;"",N$9&lt;=$E12,N$9+'06 Lists'!$B$11-1&gt;=$D12),"B","")&amp;IF(AND($F12&lt;&gt;"",N$9&lt;=$F12,N$9+'06 Lists'!$B$11-1&gt;=$D12),"F",""))</x:f>
      </x:c>
      <x:c r="O12" s="155" t="str">
        <x:f>IF(OR($A12="",O$9="",$D12=""),"",IF(AND($E12&lt;&gt;"",O$9&lt;=$E12,O$9+'06 Lists'!$B$11-1&gt;=$D12),"B","")&amp;IF(AND($F12&lt;&gt;"",O$9&lt;=$F12,O$9+'06 Lists'!$B$11-1&gt;=$D12),"F",""))</x:f>
      </x:c>
      <x:c r="P12" s="155" t="str">
        <x:f>IF(OR($A12="",P$9="",$D12=""),"",IF(AND($E12&lt;&gt;"",P$9&lt;=$E12,P$9+'06 Lists'!$B$11-1&gt;=$D12),"B","")&amp;IF(AND($F12&lt;&gt;"",P$9&lt;=$F12,P$9+'06 Lists'!$B$11-1&gt;=$D12),"F",""))</x:f>
      </x:c>
      <x:c r="Q12" s="155" t="str">
        <x:f>IF(OR($A12="",Q$9="",$D12=""),"",IF(AND($E12&lt;&gt;"",Q$9&lt;=$E12,Q$9+'06 Lists'!$B$11-1&gt;=$D12),"B","")&amp;IF(AND($F12&lt;&gt;"",Q$9&lt;=$F12,Q$9+'06 Lists'!$B$11-1&gt;=$D12),"F",""))</x:f>
      </x:c>
      <x:c r="R12" s="155" t="str">
        <x:f>IF(OR($A12="",R$9="",$D12=""),"",IF(AND($E12&lt;&gt;"",R$9&lt;=$E12,R$9+'06 Lists'!$B$11-1&gt;=$D12),"B","")&amp;IF(AND($F12&lt;&gt;"",R$9&lt;=$F12,R$9+'06 Lists'!$B$11-1&gt;=$D12),"F",""))</x:f>
      </x:c>
      <x:c r="S12" s="155" t="str">
        <x:f>IF(OR($A12="",S$9="",$D12=""),"",IF(AND($E12&lt;&gt;"",S$9&lt;=$E12,S$9+'06 Lists'!$B$11-1&gt;=$D12),"B","")&amp;IF(AND($F12&lt;&gt;"",S$9&lt;=$F12,S$9+'06 Lists'!$B$11-1&gt;=$D12),"F",""))</x:f>
      </x:c>
      <x:c r="T12" s="155" t="str">
        <x:f>IF(OR($A12="",T$9="",$D12=""),"",IF(AND($E12&lt;&gt;"",T$9&lt;=$E12,T$9+'06 Lists'!$B$11-1&gt;=$D12),"B","")&amp;IF(AND($F12&lt;&gt;"",T$9&lt;=$F12,T$9+'06 Lists'!$B$11-1&gt;=$D12),"F",""))</x:f>
      </x:c>
      <x:c r="U12" s="155" t="str">
        <x:f>IF(OR($A12="",U$9="",$D12=""),"",IF(AND($E12&lt;&gt;"",U$9&lt;=$E12,U$9+'06 Lists'!$B$11-1&gt;=$D12),"B","")&amp;IF(AND($F12&lt;&gt;"",U$9&lt;=$F12,U$9+'06 Lists'!$B$11-1&gt;=$D12),"F",""))</x:f>
      </x:c>
      <x:c r="V12" s="155" t="str">
        <x:f>IF(OR($A12="",V$9="",$D12=""),"",IF(AND($E12&lt;&gt;"",V$9&lt;=$E12,V$9+'06 Lists'!$B$11-1&gt;=$D12),"B","")&amp;IF(AND($F12&lt;&gt;"",V$9&lt;=$F12,V$9+'06 Lists'!$B$11-1&gt;=$D12),"F",""))</x:f>
      </x:c>
      <x:c r="W12" s="155" t="str">
        <x:f>IF(OR($A12="",W$9="",$D12=""),"",IF(AND($E12&lt;&gt;"",W$9&lt;=$E12,W$9+'06 Lists'!$B$11-1&gt;=$D12),"B","")&amp;IF(AND($F12&lt;&gt;"",W$9&lt;=$F12,W$9+'06 Lists'!$B$11-1&gt;=$D12),"F",""))</x:f>
      </x:c>
      <x:c r="X12" s="155" t="str">
        <x:f>IF(OR($A12="",X$9="",$D12=""),"",IF(AND($E12&lt;&gt;"",X$9&lt;=$E12,X$9+'06 Lists'!$B$11-1&gt;=$D12),"B","")&amp;IF(AND($F12&lt;&gt;"",X$9&lt;=$F12,X$9+'06 Lists'!$B$11-1&gt;=$D12),"F",""))</x:f>
      </x:c>
      <x:c r="Y12" s="155" t="str">
        <x:f>IF(OR($A12="",Y$9="",$D12=""),"",IF(AND($E12&lt;&gt;"",Y$9&lt;=$E12,Y$9+'06 Lists'!$B$11-1&gt;=$D12),"B","")&amp;IF(AND($F12&lt;&gt;"",Y$9&lt;=$F12,Y$9+'06 Lists'!$B$11-1&gt;=$D12),"F",""))</x:f>
      </x:c>
      <x:c r="Z12" s="155" t="str">
        <x:f>IF(OR($A12="",Z$9="",$D12=""),"",IF(AND($E12&lt;&gt;"",Z$9&lt;=$E12,Z$9+'06 Lists'!$B$11-1&gt;=$D12),"B","")&amp;IF(AND($F12&lt;&gt;"",Z$9&lt;=$F12,Z$9+'06 Lists'!$B$11-1&gt;=$D12),"F",""))</x:f>
      </x:c>
      <x:c r="AA12" s="155" t="str">
        <x:f>IF(OR($A12="",AA$9="",$D12=""),"",IF(AND($E12&lt;&gt;"",AA$9&lt;=$E12,AA$9+'06 Lists'!$B$11-1&gt;=$D12),"B","")&amp;IF(AND($F12&lt;&gt;"",AA$9&lt;=$F12,AA$9+'06 Lists'!$B$11-1&gt;=$D12),"F",""))</x:f>
      </x:c>
      <x:c r="AB12" s="155" t="str">
        <x:f>IF(OR($A12="",AB$9="",$D12=""),"",IF(AND($E12&lt;&gt;"",AB$9&lt;=$E12,AB$9+'06 Lists'!$B$11-1&gt;=$D12),"B","")&amp;IF(AND($F12&lt;&gt;"",AB$9&lt;=$F12,AB$9+'06 Lists'!$B$11-1&gt;=$D12),"F",""))</x:f>
      </x:c>
      <x:c r="AC12" s="155" t="str">
        <x:f>IF(OR($A12="",AC$9="",$D12=""),"",IF(AND($E12&lt;&gt;"",AC$9&lt;=$E12,AC$9+'06 Lists'!$B$11-1&gt;=$D12),"B","")&amp;IF(AND($F12&lt;&gt;"",AC$9&lt;=$F12,AC$9+'06 Lists'!$B$11-1&gt;=$D12),"F",""))</x:f>
      </x:c>
      <x:c r="AD12" s="155" t="str">
        <x:f>IF(OR($A12="",AD$9="",$D12=""),"",IF(AND($E12&lt;&gt;"",AD$9&lt;=$E12,AD$9+'06 Lists'!$B$11-1&gt;=$D12),"B","")&amp;IF(AND($F12&lt;&gt;"",AD$9&lt;=$F12,AD$9+'06 Lists'!$B$11-1&gt;=$D12),"F",""))</x:f>
      </x:c>
      <x:c r="AE12" s="155" t="str">
        <x:f>IF(OR($A12="",AE$9="",$D12=""),"",IF(AND($E12&lt;&gt;"",AE$9&lt;=$E12,AE$9+'06 Lists'!$B$11-1&gt;=$D12),"B","")&amp;IF(AND($F12&lt;&gt;"",AE$9&lt;=$F12,AE$9+'06 Lists'!$B$11-1&gt;=$D12),"F",""))</x:f>
      </x:c>
      <x:c r="AF12" s="155" t="str">
        <x:f>IF(OR($A12="",AF$9="",$D12=""),"",IF(AND($E12&lt;&gt;"",AF$9&lt;=$E12,AF$9+'06 Lists'!$B$11-1&gt;=$D12),"B","")&amp;IF(AND($F12&lt;&gt;"",AF$9&lt;=$F12,AF$9+'06 Lists'!$B$11-1&gt;=$D12),"F",""))</x:f>
      </x:c>
      <x:c r="AG12" s="155" t="str">
        <x:f>IF(OR($A12="",AG$9="",$D12=""),"",IF(AND($E12&lt;&gt;"",AG$9&lt;=$E12,AG$9+'06 Lists'!$B$11-1&gt;=$D12),"B","")&amp;IF(AND($F12&lt;&gt;"",AG$9&lt;=$F12,AG$9+'06 Lists'!$B$11-1&gt;=$D12),"F",""))</x:f>
      </x:c>
    </x:row>
    <x:row r="13" ht="31" customHeight="1">
      <x:c r="A13" s="155" t="str">
        <x:f>IF('B1 Schedule'!A13="","",IF('B1 Schedule'!A13="","",'B1 Schedule'!A13))</x:f>
      </x:c>
      <x:c r="B13" s="155" t="str">
        <x:f>IF('B1 Schedule'!A13="","",IF('B1 Schedule'!B13="","",'B1 Schedule'!B13))</x:f>
      </x:c>
      <x:c r="C13" s="155" t="str">
        <x:f>IF('B1 Schedule'!A13="","",IF('B1 Schedule'!D13="","",'B1 Schedule'!D13))</x:f>
      </x:c>
      <x:c r="D13" s="246" t="str">
        <x:f>IF('B1 Schedule'!A13="","",IF('B1 Schedule'!F13="","",'B1 Schedule'!F13))</x:f>
      </x:c>
      <x:c r="E13" s="246" t="str">
        <x:f>IF('B1 Schedule'!A13="","",IF('B1 Schedule'!G13="","",'B1 Schedule'!G13))</x:f>
      </x:c>
      <x:c r="F13" s="246" t="str">
        <x:f>IF('B1 Schedule'!A13="","",IF('B1 Schedule'!I13&lt;&gt;"",'B1 Schedule'!I13,IF('B1 Schedule'!J13="","",'B1 Schedule'!J13)))</x:f>
      </x:c>
      <x:c r="G13" s="155" t="str">
        <x:f>IF('B1 Schedule'!A13="","",IF('B1 Schedule'!N13="","",'B1 Schedule'!N13))</x:f>
      </x:c>
      <x:c r="H13" s="155" t="str">
        <x:f>IF(OR($A13="",H$9="",$D13=""),"",IF(AND($E13&lt;&gt;"",H$9&lt;=$E13,H$9+'06 Lists'!$B$11-1&gt;=$D13),"B","")&amp;IF(AND($F13&lt;&gt;"",H$9&lt;=$F13,H$9+'06 Lists'!$B$11-1&gt;=$D13),"F",""))</x:f>
      </x:c>
      <x:c r="I13" s="155" t="str">
        <x:f>IF(OR($A13="",I$9="",$D13=""),"",IF(AND($E13&lt;&gt;"",I$9&lt;=$E13,I$9+'06 Lists'!$B$11-1&gt;=$D13),"B","")&amp;IF(AND($F13&lt;&gt;"",I$9&lt;=$F13,I$9+'06 Lists'!$B$11-1&gt;=$D13),"F",""))</x:f>
      </x:c>
      <x:c r="J13" s="155" t="str">
        <x:f>IF(OR($A13="",J$9="",$D13=""),"",IF(AND($E13&lt;&gt;"",J$9&lt;=$E13,J$9+'06 Lists'!$B$11-1&gt;=$D13),"B","")&amp;IF(AND($F13&lt;&gt;"",J$9&lt;=$F13,J$9+'06 Lists'!$B$11-1&gt;=$D13),"F",""))</x:f>
      </x:c>
      <x:c r="K13" s="155" t="str">
        <x:f>IF(OR($A13="",K$9="",$D13=""),"",IF(AND($E13&lt;&gt;"",K$9&lt;=$E13,K$9+'06 Lists'!$B$11-1&gt;=$D13),"B","")&amp;IF(AND($F13&lt;&gt;"",K$9&lt;=$F13,K$9+'06 Lists'!$B$11-1&gt;=$D13),"F",""))</x:f>
      </x:c>
      <x:c r="L13" s="155" t="str">
        <x:f>IF(OR($A13="",L$9="",$D13=""),"",IF(AND($E13&lt;&gt;"",L$9&lt;=$E13,L$9+'06 Lists'!$B$11-1&gt;=$D13),"B","")&amp;IF(AND($F13&lt;&gt;"",L$9&lt;=$F13,L$9+'06 Lists'!$B$11-1&gt;=$D13),"F",""))</x:f>
      </x:c>
      <x:c r="M13" s="155" t="str">
        <x:f>IF(OR($A13="",M$9="",$D13=""),"",IF(AND($E13&lt;&gt;"",M$9&lt;=$E13,M$9+'06 Lists'!$B$11-1&gt;=$D13),"B","")&amp;IF(AND($F13&lt;&gt;"",M$9&lt;=$F13,M$9+'06 Lists'!$B$11-1&gt;=$D13),"F",""))</x:f>
      </x:c>
      <x:c r="N13" s="155" t="str">
        <x:f>IF(OR($A13="",N$9="",$D13=""),"",IF(AND($E13&lt;&gt;"",N$9&lt;=$E13,N$9+'06 Lists'!$B$11-1&gt;=$D13),"B","")&amp;IF(AND($F13&lt;&gt;"",N$9&lt;=$F13,N$9+'06 Lists'!$B$11-1&gt;=$D13),"F",""))</x:f>
      </x:c>
      <x:c r="O13" s="155" t="str">
        <x:f>IF(OR($A13="",O$9="",$D13=""),"",IF(AND($E13&lt;&gt;"",O$9&lt;=$E13,O$9+'06 Lists'!$B$11-1&gt;=$D13),"B","")&amp;IF(AND($F13&lt;&gt;"",O$9&lt;=$F13,O$9+'06 Lists'!$B$11-1&gt;=$D13),"F",""))</x:f>
      </x:c>
      <x:c r="P13" s="155" t="str">
        <x:f>IF(OR($A13="",P$9="",$D13=""),"",IF(AND($E13&lt;&gt;"",P$9&lt;=$E13,P$9+'06 Lists'!$B$11-1&gt;=$D13),"B","")&amp;IF(AND($F13&lt;&gt;"",P$9&lt;=$F13,P$9+'06 Lists'!$B$11-1&gt;=$D13),"F",""))</x:f>
      </x:c>
      <x:c r="Q13" s="155" t="str">
        <x:f>IF(OR($A13="",Q$9="",$D13=""),"",IF(AND($E13&lt;&gt;"",Q$9&lt;=$E13,Q$9+'06 Lists'!$B$11-1&gt;=$D13),"B","")&amp;IF(AND($F13&lt;&gt;"",Q$9&lt;=$F13,Q$9+'06 Lists'!$B$11-1&gt;=$D13),"F",""))</x:f>
      </x:c>
      <x:c r="R13" s="155" t="str">
        <x:f>IF(OR($A13="",R$9="",$D13=""),"",IF(AND($E13&lt;&gt;"",R$9&lt;=$E13,R$9+'06 Lists'!$B$11-1&gt;=$D13),"B","")&amp;IF(AND($F13&lt;&gt;"",R$9&lt;=$F13,R$9+'06 Lists'!$B$11-1&gt;=$D13),"F",""))</x:f>
      </x:c>
      <x:c r="S13" s="155" t="str">
        <x:f>IF(OR($A13="",S$9="",$D13=""),"",IF(AND($E13&lt;&gt;"",S$9&lt;=$E13,S$9+'06 Lists'!$B$11-1&gt;=$D13),"B","")&amp;IF(AND($F13&lt;&gt;"",S$9&lt;=$F13,S$9+'06 Lists'!$B$11-1&gt;=$D13),"F",""))</x:f>
      </x:c>
      <x:c r="T13" s="155" t="str">
        <x:f>IF(OR($A13="",T$9="",$D13=""),"",IF(AND($E13&lt;&gt;"",T$9&lt;=$E13,T$9+'06 Lists'!$B$11-1&gt;=$D13),"B","")&amp;IF(AND($F13&lt;&gt;"",T$9&lt;=$F13,T$9+'06 Lists'!$B$11-1&gt;=$D13),"F",""))</x:f>
      </x:c>
      <x:c r="U13" s="155" t="str">
        <x:f>IF(OR($A13="",U$9="",$D13=""),"",IF(AND($E13&lt;&gt;"",U$9&lt;=$E13,U$9+'06 Lists'!$B$11-1&gt;=$D13),"B","")&amp;IF(AND($F13&lt;&gt;"",U$9&lt;=$F13,U$9+'06 Lists'!$B$11-1&gt;=$D13),"F",""))</x:f>
      </x:c>
      <x:c r="V13" s="155" t="str">
        <x:f>IF(OR($A13="",V$9="",$D13=""),"",IF(AND($E13&lt;&gt;"",V$9&lt;=$E13,V$9+'06 Lists'!$B$11-1&gt;=$D13),"B","")&amp;IF(AND($F13&lt;&gt;"",V$9&lt;=$F13,V$9+'06 Lists'!$B$11-1&gt;=$D13),"F",""))</x:f>
      </x:c>
      <x:c r="W13" s="155" t="str">
        <x:f>IF(OR($A13="",W$9="",$D13=""),"",IF(AND($E13&lt;&gt;"",W$9&lt;=$E13,W$9+'06 Lists'!$B$11-1&gt;=$D13),"B","")&amp;IF(AND($F13&lt;&gt;"",W$9&lt;=$F13,W$9+'06 Lists'!$B$11-1&gt;=$D13),"F",""))</x:f>
      </x:c>
      <x:c r="X13" s="155" t="str">
        <x:f>IF(OR($A13="",X$9="",$D13=""),"",IF(AND($E13&lt;&gt;"",X$9&lt;=$E13,X$9+'06 Lists'!$B$11-1&gt;=$D13),"B","")&amp;IF(AND($F13&lt;&gt;"",X$9&lt;=$F13,X$9+'06 Lists'!$B$11-1&gt;=$D13),"F",""))</x:f>
      </x:c>
      <x:c r="Y13" s="155" t="str">
        <x:f>IF(OR($A13="",Y$9="",$D13=""),"",IF(AND($E13&lt;&gt;"",Y$9&lt;=$E13,Y$9+'06 Lists'!$B$11-1&gt;=$D13),"B","")&amp;IF(AND($F13&lt;&gt;"",Y$9&lt;=$F13,Y$9+'06 Lists'!$B$11-1&gt;=$D13),"F",""))</x:f>
      </x:c>
      <x:c r="Z13" s="155" t="str">
        <x:f>IF(OR($A13="",Z$9="",$D13=""),"",IF(AND($E13&lt;&gt;"",Z$9&lt;=$E13,Z$9+'06 Lists'!$B$11-1&gt;=$D13),"B","")&amp;IF(AND($F13&lt;&gt;"",Z$9&lt;=$F13,Z$9+'06 Lists'!$B$11-1&gt;=$D13),"F",""))</x:f>
      </x:c>
      <x:c r="AA13" s="155" t="str">
        <x:f>IF(OR($A13="",AA$9="",$D13=""),"",IF(AND($E13&lt;&gt;"",AA$9&lt;=$E13,AA$9+'06 Lists'!$B$11-1&gt;=$D13),"B","")&amp;IF(AND($F13&lt;&gt;"",AA$9&lt;=$F13,AA$9+'06 Lists'!$B$11-1&gt;=$D13),"F",""))</x:f>
      </x:c>
      <x:c r="AB13" s="155" t="str">
        <x:f>IF(OR($A13="",AB$9="",$D13=""),"",IF(AND($E13&lt;&gt;"",AB$9&lt;=$E13,AB$9+'06 Lists'!$B$11-1&gt;=$D13),"B","")&amp;IF(AND($F13&lt;&gt;"",AB$9&lt;=$F13,AB$9+'06 Lists'!$B$11-1&gt;=$D13),"F",""))</x:f>
      </x:c>
      <x:c r="AC13" s="155" t="str">
        <x:f>IF(OR($A13="",AC$9="",$D13=""),"",IF(AND($E13&lt;&gt;"",AC$9&lt;=$E13,AC$9+'06 Lists'!$B$11-1&gt;=$D13),"B","")&amp;IF(AND($F13&lt;&gt;"",AC$9&lt;=$F13,AC$9+'06 Lists'!$B$11-1&gt;=$D13),"F",""))</x:f>
      </x:c>
      <x:c r="AD13" s="155" t="str">
        <x:f>IF(OR($A13="",AD$9="",$D13=""),"",IF(AND($E13&lt;&gt;"",AD$9&lt;=$E13,AD$9+'06 Lists'!$B$11-1&gt;=$D13),"B","")&amp;IF(AND($F13&lt;&gt;"",AD$9&lt;=$F13,AD$9+'06 Lists'!$B$11-1&gt;=$D13),"F",""))</x:f>
      </x:c>
      <x:c r="AE13" s="155" t="str">
        <x:f>IF(OR($A13="",AE$9="",$D13=""),"",IF(AND($E13&lt;&gt;"",AE$9&lt;=$E13,AE$9+'06 Lists'!$B$11-1&gt;=$D13),"B","")&amp;IF(AND($F13&lt;&gt;"",AE$9&lt;=$F13,AE$9+'06 Lists'!$B$11-1&gt;=$D13),"F",""))</x:f>
      </x:c>
      <x:c r="AF13" s="155" t="str">
        <x:f>IF(OR($A13="",AF$9="",$D13=""),"",IF(AND($E13&lt;&gt;"",AF$9&lt;=$E13,AF$9+'06 Lists'!$B$11-1&gt;=$D13),"B","")&amp;IF(AND($F13&lt;&gt;"",AF$9&lt;=$F13,AF$9+'06 Lists'!$B$11-1&gt;=$D13),"F",""))</x:f>
      </x:c>
      <x:c r="AG13" s="155" t="str">
        <x:f>IF(OR($A13="",AG$9="",$D13=""),"",IF(AND($E13&lt;&gt;"",AG$9&lt;=$E13,AG$9+'06 Lists'!$B$11-1&gt;=$D13),"B","")&amp;IF(AND($F13&lt;&gt;"",AG$9&lt;=$F13,AG$9+'06 Lists'!$B$11-1&gt;=$D13),"F",""))</x:f>
      </x:c>
    </x:row>
    <x:row r="14" ht="31" customHeight="1">
      <x:c r="A14" s="155" t="str">
        <x:f>IF('B1 Schedule'!A14="","",IF('B1 Schedule'!A14="","",'B1 Schedule'!A14))</x:f>
      </x:c>
      <x:c r="B14" s="155" t="str">
        <x:f>IF('B1 Schedule'!A14="","",IF('B1 Schedule'!B14="","",'B1 Schedule'!B14))</x:f>
      </x:c>
      <x:c r="C14" s="155" t="str">
        <x:f>IF('B1 Schedule'!A14="","",IF('B1 Schedule'!D14="","",'B1 Schedule'!D14))</x:f>
      </x:c>
      <x:c r="D14" s="246" t="str">
        <x:f>IF('B1 Schedule'!A14="","",IF('B1 Schedule'!F14="","",'B1 Schedule'!F14))</x:f>
      </x:c>
      <x:c r="E14" s="246" t="str">
        <x:f>IF('B1 Schedule'!A14="","",IF('B1 Schedule'!G14="","",'B1 Schedule'!G14))</x:f>
      </x:c>
      <x:c r="F14" s="246" t="str">
        <x:f>IF('B1 Schedule'!A14="","",IF('B1 Schedule'!I14&lt;&gt;"",'B1 Schedule'!I14,IF('B1 Schedule'!J14="","",'B1 Schedule'!J14)))</x:f>
      </x:c>
      <x:c r="G14" s="155" t="str">
        <x:f>IF('B1 Schedule'!A14="","",IF('B1 Schedule'!N14="","",'B1 Schedule'!N14))</x:f>
      </x:c>
      <x:c r="H14" s="155" t="str">
        <x:f>IF(OR($A14="",H$9="",$D14=""),"",IF(AND($E14&lt;&gt;"",H$9&lt;=$E14,H$9+'06 Lists'!$B$11-1&gt;=$D14),"B","")&amp;IF(AND($F14&lt;&gt;"",H$9&lt;=$F14,H$9+'06 Lists'!$B$11-1&gt;=$D14),"F",""))</x:f>
      </x:c>
      <x:c r="I14" s="155" t="str">
        <x:f>IF(OR($A14="",I$9="",$D14=""),"",IF(AND($E14&lt;&gt;"",I$9&lt;=$E14,I$9+'06 Lists'!$B$11-1&gt;=$D14),"B","")&amp;IF(AND($F14&lt;&gt;"",I$9&lt;=$F14,I$9+'06 Lists'!$B$11-1&gt;=$D14),"F",""))</x:f>
      </x:c>
      <x:c r="J14" s="155" t="str">
        <x:f>IF(OR($A14="",J$9="",$D14=""),"",IF(AND($E14&lt;&gt;"",J$9&lt;=$E14,J$9+'06 Lists'!$B$11-1&gt;=$D14),"B","")&amp;IF(AND($F14&lt;&gt;"",J$9&lt;=$F14,J$9+'06 Lists'!$B$11-1&gt;=$D14),"F",""))</x:f>
      </x:c>
      <x:c r="K14" s="155" t="str">
        <x:f>IF(OR($A14="",K$9="",$D14=""),"",IF(AND($E14&lt;&gt;"",K$9&lt;=$E14,K$9+'06 Lists'!$B$11-1&gt;=$D14),"B","")&amp;IF(AND($F14&lt;&gt;"",K$9&lt;=$F14,K$9+'06 Lists'!$B$11-1&gt;=$D14),"F",""))</x:f>
      </x:c>
      <x:c r="L14" s="155" t="str">
        <x:f>IF(OR($A14="",L$9="",$D14=""),"",IF(AND($E14&lt;&gt;"",L$9&lt;=$E14,L$9+'06 Lists'!$B$11-1&gt;=$D14),"B","")&amp;IF(AND($F14&lt;&gt;"",L$9&lt;=$F14,L$9+'06 Lists'!$B$11-1&gt;=$D14),"F",""))</x:f>
      </x:c>
      <x:c r="M14" s="155" t="str">
        <x:f>IF(OR($A14="",M$9="",$D14=""),"",IF(AND($E14&lt;&gt;"",M$9&lt;=$E14,M$9+'06 Lists'!$B$11-1&gt;=$D14),"B","")&amp;IF(AND($F14&lt;&gt;"",M$9&lt;=$F14,M$9+'06 Lists'!$B$11-1&gt;=$D14),"F",""))</x:f>
      </x:c>
      <x:c r="N14" s="155" t="str">
        <x:f>IF(OR($A14="",N$9="",$D14=""),"",IF(AND($E14&lt;&gt;"",N$9&lt;=$E14,N$9+'06 Lists'!$B$11-1&gt;=$D14),"B","")&amp;IF(AND($F14&lt;&gt;"",N$9&lt;=$F14,N$9+'06 Lists'!$B$11-1&gt;=$D14),"F",""))</x:f>
      </x:c>
      <x:c r="O14" s="155" t="str">
        <x:f>IF(OR($A14="",O$9="",$D14=""),"",IF(AND($E14&lt;&gt;"",O$9&lt;=$E14,O$9+'06 Lists'!$B$11-1&gt;=$D14),"B","")&amp;IF(AND($F14&lt;&gt;"",O$9&lt;=$F14,O$9+'06 Lists'!$B$11-1&gt;=$D14),"F",""))</x:f>
      </x:c>
      <x:c r="P14" s="155" t="str">
        <x:f>IF(OR($A14="",P$9="",$D14=""),"",IF(AND($E14&lt;&gt;"",P$9&lt;=$E14,P$9+'06 Lists'!$B$11-1&gt;=$D14),"B","")&amp;IF(AND($F14&lt;&gt;"",P$9&lt;=$F14,P$9+'06 Lists'!$B$11-1&gt;=$D14),"F",""))</x:f>
      </x:c>
      <x:c r="Q14" s="155" t="str">
        <x:f>IF(OR($A14="",Q$9="",$D14=""),"",IF(AND($E14&lt;&gt;"",Q$9&lt;=$E14,Q$9+'06 Lists'!$B$11-1&gt;=$D14),"B","")&amp;IF(AND($F14&lt;&gt;"",Q$9&lt;=$F14,Q$9+'06 Lists'!$B$11-1&gt;=$D14),"F",""))</x:f>
      </x:c>
      <x:c r="R14" s="155" t="str">
        <x:f>IF(OR($A14="",R$9="",$D14=""),"",IF(AND($E14&lt;&gt;"",R$9&lt;=$E14,R$9+'06 Lists'!$B$11-1&gt;=$D14),"B","")&amp;IF(AND($F14&lt;&gt;"",R$9&lt;=$F14,R$9+'06 Lists'!$B$11-1&gt;=$D14),"F",""))</x:f>
      </x:c>
      <x:c r="S14" s="155" t="str">
        <x:f>IF(OR($A14="",S$9="",$D14=""),"",IF(AND($E14&lt;&gt;"",S$9&lt;=$E14,S$9+'06 Lists'!$B$11-1&gt;=$D14),"B","")&amp;IF(AND($F14&lt;&gt;"",S$9&lt;=$F14,S$9+'06 Lists'!$B$11-1&gt;=$D14),"F",""))</x:f>
      </x:c>
      <x:c r="T14" s="155" t="str">
        <x:f>IF(OR($A14="",T$9="",$D14=""),"",IF(AND($E14&lt;&gt;"",T$9&lt;=$E14,T$9+'06 Lists'!$B$11-1&gt;=$D14),"B","")&amp;IF(AND($F14&lt;&gt;"",T$9&lt;=$F14,T$9+'06 Lists'!$B$11-1&gt;=$D14),"F",""))</x:f>
      </x:c>
      <x:c r="U14" s="155" t="str">
        <x:f>IF(OR($A14="",U$9="",$D14=""),"",IF(AND($E14&lt;&gt;"",U$9&lt;=$E14,U$9+'06 Lists'!$B$11-1&gt;=$D14),"B","")&amp;IF(AND($F14&lt;&gt;"",U$9&lt;=$F14,U$9+'06 Lists'!$B$11-1&gt;=$D14),"F",""))</x:f>
      </x:c>
      <x:c r="V14" s="155" t="str">
        <x:f>IF(OR($A14="",V$9="",$D14=""),"",IF(AND($E14&lt;&gt;"",V$9&lt;=$E14,V$9+'06 Lists'!$B$11-1&gt;=$D14),"B","")&amp;IF(AND($F14&lt;&gt;"",V$9&lt;=$F14,V$9+'06 Lists'!$B$11-1&gt;=$D14),"F",""))</x:f>
      </x:c>
      <x:c r="W14" s="155" t="str">
        <x:f>IF(OR($A14="",W$9="",$D14=""),"",IF(AND($E14&lt;&gt;"",W$9&lt;=$E14,W$9+'06 Lists'!$B$11-1&gt;=$D14),"B","")&amp;IF(AND($F14&lt;&gt;"",W$9&lt;=$F14,W$9+'06 Lists'!$B$11-1&gt;=$D14),"F",""))</x:f>
      </x:c>
      <x:c r="X14" s="155" t="str">
        <x:f>IF(OR($A14="",X$9="",$D14=""),"",IF(AND($E14&lt;&gt;"",X$9&lt;=$E14,X$9+'06 Lists'!$B$11-1&gt;=$D14),"B","")&amp;IF(AND($F14&lt;&gt;"",X$9&lt;=$F14,X$9+'06 Lists'!$B$11-1&gt;=$D14),"F",""))</x:f>
      </x:c>
      <x:c r="Y14" s="155" t="str">
        <x:f>IF(OR($A14="",Y$9="",$D14=""),"",IF(AND($E14&lt;&gt;"",Y$9&lt;=$E14,Y$9+'06 Lists'!$B$11-1&gt;=$D14),"B","")&amp;IF(AND($F14&lt;&gt;"",Y$9&lt;=$F14,Y$9+'06 Lists'!$B$11-1&gt;=$D14),"F",""))</x:f>
      </x:c>
      <x:c r="Z14" s="155" t="str">
        <x:f>IF(OR($A14="",Z$9="",$D14=""),"",IF(AND($E14&lt;&gt;"",Z$9&lt;=$E14,Z$9+'06 Lists'!$B$11-1&gt;=$D14),"B","")&amp;IF(AND($F14&lt;&gt;"",Z$9&lt;=$F14,Z$9+'06 Lists'!$B$11-1&gt;=$D14),"F",""))</x:f>
      </x:c>
      <x:c r="AA14" s="155" t="str">
        <x:f>IF(OR($A14="",AA$9="",$D14=""),"",IF(AND($E14&lt;&gt;"",AA$9&lt;=$E14,AA$9+'06 Lists'!$B$11-1&gt;=$D14),"B","")&amp;IF(AND($F14&lt;&gt;"",AA$9&lt;=$F14,AA$9+'06 Lists'!$B$11-1&gt;=$D14),"F",""))</x:f>
      </x:c>
      <x:c r="AB14" s="155" t="str">
        <x:f>IF(OR($A14="",AB$9="",$D14=""),"",IF(AND($E14&lt;&gt;"",AB$9&lt;=$E14,AB$9+'06 Lists'!$B$11-1&gt;=$D14),"B","")&amp;IF(AND($F14&lt;&gt;"",AB$9&lt;=$F14,AB$9+'06 Lists'!$B$11-1&gt;=$D14),"F",""))</x:f>
      </x:c>
      <x:c r="AC14" s="155" t="str">
        <x:f>IF(OR($A14="",AC$9="",$D14=""),"",IF(AND($E14&lt;&gt;"",AC$9&lt;=$E14,AC$9+'06 Lists'!$B$11-1&gt;=$D14),"B","")&amp;IF(AND($F14&lt;&gt;"",AC$9&lt;=$F14,AC$9+'06 Lists'!$B$11-1&gt;=$D14),"F",""))</x:f>
      </x:c>
      <x:c r="AD14" s="155" t="str">
        <x:f>IF(OR($A14="",AD$9="",$D14=""),"",IF(AND($E14&lt;&gt;"",AD$9&lt;=$E14,AD$9+'06 Lists'!$B$11-1&gt;=$D14),"B","")&amp;IF(AND($F14&lt;&gt;"",AD$9&lt;=$F14,AD$9+'06 Lists'!$B$11-1&gt;=$D14),"F",""))</x:f>
      </x:c>
      <x:c r="AE14" s="155" t="str">
        <x:f>IF(OR($A14="",AE$9="",$D14=""),"",IF(AND($E14&lt;&gt;"",AE$9&lt;=$E14,AE$9+'06 Lists'!$B$11-1&gt;=$D14),"B","")&amp;IF(AND($F14&lt;&gt;"",AE$9&lt;=$F14,AE$9+'06 Lists'!$B$11-1&gt;=$D14),"F",""))</x:f>
      </x:c>
      <x:c r="AF14" s="155" t="str">
        <x:f>IF(OR($A14="",AF$9="",$D14=""),"",IF(AND($E14&lt;&gt;"",AF$9&lt;=$E14,AF$9+'06 Lists'!$B$11-1&gt;=$D14),"B","")&amp;IF(AND($F14&lt;&gt;"",AF$9&lt;=$F14,AF$9+'06 Lists'!$B$11-1&gt;=$D14),"F",""))</x:f>
      </x:c>
      <x:c r="AG14" s="155" t="str">
        <x:f>IF(OR($A14="",AG$9="",$D14=""),"",IF(AND($E14&lt;&gt;"",AG$9&lt;=$E14,AG$9+'06 Lists'!$B$11-1&gt;=$D14),"B","")&amp;IF(AND($F14&lt;&gt;"",AG$9&lt;=$F14,AG$9+'06 Lists'!$B$11-1&gt;=$D14),"F",""))</x:f>
      </x:c>
    </x:row>
    <x:row r="15" ht="31" customHeight="1">
      <x:c r="A15" s="155" t="str">
        <x:f>IF('B1 Schedule'!A15="","",IF('B1 Schedule'!A15="","",'B1 Schedule'!A15))</x:f>
      </x:c>
      <x:c r="B15" s="155" t="str">
        <x:f>IF('B1 Schedule'!A15="","",IF('B1 Schedule'!B15="","",'B1 Schedule'!B15))</x:f>
      </x:c>
      <x:c r="C15" s="155" t="str">
        <x:f>IF('B1 Schedule'!A15="","",IF('B1 Schedule'!D15="","",'B1 Schedule'!D15))</x:f>
      </x:c>
      <x:c r="D15" s="246" t="str">
        <x:f>IF('B1 Schedule'!A15="","",IF('B1 Schedule'!F15="","",'B1 Schedule'!F15))</x:f>
      </x:c>
      <x:c r="E15" s="246" t="str">
        <x:f>IF('B1 Schedule'!A15="","",IF('B1 Schedule'!G15="","",'B1 Schedule'!G15))</x:f>
      </x:c>
      <x:c r="F15" s="246" t="str">
        <x:f>IF('B1 Schedule'!A15="","",IF('B1 Schedule'!I15&lt;&gt;"",'B1 Schedule'!I15,IF('B1 Schedule'!J15="","",'B1 Schedule'!J15)))</x:f>
      </x:c>
      <x:c r="G15" s="155" t="str">
        <x:f>IF('B1 Schedule'!A15="","",IF('B1 Schedule'!N15="","",'B1 Schedule'!N15))</x:f>
      </x:c>
      <x:c r="H15" s="155" t="str">
        <x:f>IF(OR($A15="",H$9="",$D15=""),"",IF(AND($E15&lt;&gt;"",H$9&lt;=$E15,H$9+'06 Lists'!$B$11-1&gt;=$D15),"B","")&amp;IF(AND($F15&lt;&gt;"",H$9&lt;=$F15,H$9+'06 Lists'!$B$11-1&gt;=$D15),"F",""))</x:f>
      </x:c>
      <x:c r="I15" s="155" t="str">
        <x:f>IF(OR($A15="",I$9="",$D15=""),"",IF(AND($E15&lt;&gt;"",I$9&lt;=$E15,I$9+'06 Lists'!$B$11-1&gt;=$D15),"B","")&amp;IF(AND($F15&lt;&gt;"",I$9&lt;=$F15,I$9+'06 Lists'!$B$11-1&gt;=$D15),"F",""))</x:f>
      </x:c>
      <x:c r="J15" s="155" t="str">
        <x:f>IF(OR($A15="",J$9="",$D15=""),"",IF(AND($E15&lt;&gt;"",J$9&lt;=$E15,J$9+'06 Lists'!$B$11-1&gt;=$D15),"B","")&amp;IF(AND($F15&lt;&gt;"",J$9&lt;=$F15,J$9+'06 Lists'!$B$11-1&gt;=$D15),"F",""))</x:f>
      </x:c>
      <x:c r="K15" s="155" t="str">
        <x:f>IF(OR($A15="",K$9="",$D15=""),"",IF(AND($E15&lt;&gt;"",K$9&lt;=$E15,K$9+'06 Lists'!$B$11-1&gt;=$D15),"B","")&amp;IF(AND($F15&lt;&gt;"",K$9&lt;=$F15,K$9+'06 Lists'!$B$11-1&gt;=$D15),"F",""))</x:f>
      </x:c>
      <x:c r="L15" s="155" t="str">
        <x:f>IF(OR($A15="",L$9="",$D15=""),"",IF(AND($E15&lt;&gt;"",L$9&lt;=$E15,L$9+'06 Lists'!$B$11-1&gt;=$D15),"B","")&amp;IF(AND($F15&lt;&gt;"",L$9&lt;=$F15,L$9+'06 Lists'!$B$11-1&gt;=$D15),"F",""))</x:f>
      </x:c>
      <x:c r="M15" s="155" t="str">
        <x:f>IF(OR($A15="",M$9="",$D15=""),"",IF(AND($E15&lt;&gt;"",M$9&lt;=$E15,M$9+'06 Lists'!$B$11-1&gt;=$D15),"B","")&amp;IF(AND($F15&lt;&gt;"",M$9&lt;=$F15,M$9+'06 Lists'!$B$11-1&gt;=$D15),"F",""))</x:f>
      </x:c>
      <x:c r="N15" s="155" t="str">
        <x:f>IF(OR($A15="",N$9="",$D15=""),"",IF(AND($E15&lt;&gt;"",N$9&lt;=$E15,N$9+'06 Lists'!$B$11-1&gt;=$D15),"B","")&amp;IF(AND($F15&lt;&gt;"",N$9&lt;=$F15,N$9+'06 Lists'!$B$11-1&gt;=$D15),"F",""))</x:f>
      </x:c>
      <x:c r="O15" s="155" t="str">
        <x:f>IF(OR($A15="",O$9="",$D15=""),"",IF(AND($E15&lt;&gt;"",O$9&lt;=$E15,O$9+'06 Lists'!$B$11-1&gt;=$D15),"B","")&amp;IF(AND($F15&lt;&gt;"",O$9&lt;=$F15,O$9+'06 Lists'!$B$11-1&gt;=$D15),"F",""))</x:f>
      </x:c>
      <x:c r="P15" s="155" t="str">
        <x:f>IF(OR($A15="",P$9="",$D15=""),"",IF(AND($E15&lt;&gt;"",P$9&lt;=$E15,P$9+'06 Lists'!$B$11-1&gt;=$D15),"B","")&amp;IF(AND($F15&lt;&gt;"",P$9&lt;=$F15,P$9+'06 Lists'!$B$11-1&gt;=$D15),"F",""))</x:f>
      </x:c>
      <x:c r="Q15" s="155" t="str">
        <x:f>IF(OR($A15="",Q$9="",$D15=""),"",IF(AND($E15&lt;&gt;"",Q$9&lt;=$E15,Q$9+'06 Lists'!$B$11-1&gt;=$D15),"B","")&amp;IF(AND($F15&lt;&gt;"",Q$9&lt;=$F15,Q$9+'06 Lists'!$B$11-1&gt;=$D15),"F",""))</x:f>
      </x:c>
      <x:c r="R15" s="155" t="str">
        <x:f>IF(OR($A15="",R$9="",$D15=""),"",IF(AND($E15&lt;&gt;"",R$9&lt;=$E15,R$9+'06 Lists'!$B$11-1&gt;=$D15),"B","")&amp;IF(AND($F15&lt;&gt;"",R$9&lt;=$F15,R$9+'06 Lists'!$B$11-1&gt;=$D15),"F",""))</x:f>
      </x:c>
      <x:c r="S15" s="155" t="str">
        <x:f>IF(OR($A15="",S$9="",$D15=""),"",IF(AND($E15&lt;&gt;"",S$9&lt;=$E15,S$9+'06 Lists'!$B$11-1&gt;=$D15),"B","")&amp;IF(AND($F15&lt;&gt;"",S$9&lt;=$F15,S$9+'06 Lists'!$B$11-1&gt;=$D15),"F",""))</x:f>
      </x:c>
      <x:c r="T15" s="155" t="str">
        <x:f>IF(OR($A15="",T$9="",$D15=""),"",IF(AND($E15&lt;&gt;"",T$9&lt;=$E15,T$9+'06 Lists'!$B$11-1&gt;=$D15),"B","")&amp;IF(AND($F15&lt;&gt;"",T$9&lt;=$F15,T$9+'06 Lists'!$B$11-1&gt;=$D15),"F",""))</x:f>
      </x:c>
      <x:c r="U15" s="155" t="str">
        <x:f>IF(OR($A15="",U$9="",$D15=""),"",IF(AND($E15&lt;&gt;"",U$9&lt;=$E15,U$9+'06 Lists'!$B$11-1&gt;=$D15),"B","")&amp;IF(AND($F15&lt;&gt;"",U$9&lt;=$F15,U$9+'06 Lists'!$B$11-1&gt;=$D15),"F",""))</x:f>
      </x:c>
      <x:c r="V15" s="155" t="str">
        <x:f>IF(OR($A15="",V$9="",$D15=""),"",IF(AND($E15&lt;&gt;"",V$9&lt;=$E15,V$9+'06 Lists'!$B$11-1&gt;=$D15),"B","")&amp;IF(AND($F15&lt;&gt;"",V$9&lt;=$F15,V$9+'06 Lists'!$B$11-1&gt;=$D15),"F",""))</x:f>
      </x:c>
      <x:c r="W15" s="155" t="str">
        <x:f>IF(OR($A15="",W$9="",$D15=""),"",IF(AND($E15&lt;&gt;"",W$9&lt;=$E15,W$9+'06 Lists'!$B$11-1&gt;=$D15),"B","")&amp;IF(AND($F15&lt;&gt;"",W$9&lt;=$F15,W$9+'06 Lists'!$B$11-1&gt;=$D15),"F",""))</x:f>
      </x:c>
      <x:c r="X15" s="155" t="str">
        <x:f>IF(OR($A15="",X$9="",$D15=""),"",IF(AND($E15&lt;&gt;"",X$9&lt;=$E15,X$9+'06 Lists'!$B$11-1&gt;=$D15),"B","")&amp;IF(AND($F15&lt;&gt;"",X$9&lt;=$F15,X$9+'06 Lists'!$B$11-1&gt;=$D15),"F",""))</x:f>
      </x:c>
      <x:c r="Y15" s="155" t="str">
        <x:f>IF(OR($A15="",Y$9="",$D15=""),"",IF(AND($E15&lt;&gt;"",Y$9&lt;=$E15,Y$9+'06 Lists'!$B$11-1&gt;=$D15),"B","")&amp;IF(AND($F15&lt;&gt;"",Y$9&lt;=$F15,Y$9+'06 Lists'!$B$11-1&gt;=$D15),"F",""))</x:f>
      </x:c>
      <x:c r="Z15" s="155" t="str">
        <x:f>IF(OR($A15="",Z$9="",$D15=""),"",IF(AND($E15&lt;&gt;"",Z$9&lt;=$E15,Z$9+'06 Lists'!$B$11-1&gt;=$D15),"B","")&amp;IF(AND($F15&lt;&gt;"",Z$9&lt;=$F15,Z$9+'06 Lists'!$B$11-1&gt;=$D15),"F",""))</x:f>
      </x:c>
      <x:c r="AA15" s="155" t="str">
        <x:f>IF(OR($A15="",AA$9="",$D15=""),"",IF(AND($E15&lt;&gt;"",AA$9&lt;=$E15,AA$9+'06 Lists'!$B$11-1&gt;=$D15),"B","")&amp;IF(AND($F15&lt;&gt;"",AA$9&lt;=$F15,AA$9+'06 Lists'!$B$11-1&gt;=$D15),"F",""))</x:f>
      </x:c>
      <x:c r="AB15" s="155" t="str">
        <x:f>IF(OR($A15="",AB$9="",$D15=""),"",IF(AND($E15&lt;&gt;"",AB$9&lt;=$E15,AB$9+'06 Lists'!$B$11-1&gt;=$D15),"B","")&amp;IF(AND($F15&lt;&gt;"",AB$9&lt;=$F15,AB$9+'06 Lists'!$B$11-1&gt;=$D15),"F",""))</x:f>
      </x:c>
      <x:c r="AC15" s="155" t="str">
        <x:f>IF(OR($A15="",AC$9="",$D15=""),"",IF(AND($E15&lt;&gt;"",AC$9&lt;=$E15,AC$9+'06 Lists'!$B$11-1&gt;=$D15),"B","")&amp;IF(AND($F15&lt;&gt;"",AC$9&lt;=$F15,AC$9+'06 Lists'!$B$11-1&gt;=$D15),"F",""))</x:f>
      </x:c>
      <x:c r="AD15" s="155" t="str">
        <x:f>IF(OR($A15="",AD$9="",$D15=""),"",IF(AND($E15&lt;&gt;"",AD$9&lt;=$E15,AD$9+'06 Lists'!$B$11-1&gt;=$D15),"B","")&amp;IF(AND($F15&lt;&gt;"",AD$9&lt;=$F15,AD$9+'06 Lists'!$B$11-1&gt;=$D15),"F",""))</x:f>
      </x:c>
      <x:c r="AE15" s="155" t="str">
        <x:f>IF(OR($A15="",AE$9="",$D15=""),"",IF(AND($E15&lt;&gt;"",AE$9&lt;=$E15,AE$9+'06 Lists'!$B$11-1&gt;=$D15),"B","")&amp;IF(AND($F15&lt;&gt;"",AE$9&lt;=$F15,AE$9+'06 Lists'!$B$11-1&gt;=$D15),"F",""))</x:f>
      </x:c>
      <x:c r="AF15" s="155" t="str">
        <x:f>IF(OR($A15="",AF$9="",$D15=""),"",IF(AND($E15&lt;&gt;"",AF$9&lt;=$E15,AF$9+'06 Lists'!$B$11-1&gt;=$D15),"B","")&amp;IF(AND($F15&lt;&gt;"",AF$9&lt;=$F15,AF$9+'06 Lists'!$B$11-1&gt;=$D15),"F",""))</x:f>
      </x:c>
      <x:c r="AG15" s="155" t="str">
        <x:f>IF(OR($A15="",AG$9="",$D15=""),"",IF(AND($E15&lt;&gt;"",AG$9&lt;=$E15,AG$9+'06 Lists'!$B$11-1&gt;=$D15),"B","")&amp;IF(AND($F15&lt;&gt;"",AG$9&lt;=$F15,AG$9+'06 Lists'!$B$11-1&gt;=$D15),"F",""))</x:f>
      </x:c>
    </x:row>
    <x:row r="16" ht="31" customHeight="1">
      <x:c r="A16" s="155" t="str">
        <x:f>IF('B1 Schedule'!A16="","",IF('B1 Schedule'!A16="","",'B1 Schedule'!A16))</x:f>
      </x:c>
      <x:c r="B16" s="155" t="str">
        <x:f>IF('B1 Schedule'!A16="","",IF('B1 Schedule'!B16="","",'B1 Schedule'!B16))</x:f>
      </x:c>
      <x:c r="C16" s="155" t="str">
        <x:f>IF('B1 Schedule'!A16="","",IF('B1 Schedule'!D16="","",'B1 Schedule'!D16))</x:f>
      </x:c>
      <x:c r="D16" s="246" t="str">
        <x:f>IF('B1 Schedule'!A16="","",IF('B1 Schedule'!F16="","",'B1 Schedule'!F16))</x:f>
      </x:c>
      <x:c r="E16" s="246" t="str">
        <x:f>IF('B1 Schedule'!A16="","",IF('B1 Schedule'!G16="","",'B1 Schedule'!G16))</x:f>
      </x:c>
      <x:c r="F16" s="246" t="str">
        <x:f>IF('B1 Schedule'!A16="","",IF('B1 Schedule'!I16&lt;&gt;"",'B1 Schedule'!I16,IF('B1 Schedule'!J16="","",'B1 Schedule'!J16)))</x:f>
      </x:c>
      <x:c r="G16" s="155" t="str">
        <x:f>IF('B1 Schedule'!A16="","",IF('B1 Schedule'!N16="","",'B1 Schedule'!N16))</x:f>
      </x:c>
      <x:c r="H16" s="155" t="str">
        <x:f>IF(OR($A16="",H$9="",$D16=""),"",IF(AND($E16&lt;&gt;"",H$9&lt;=$E16,H$9+'06 Lists'!$B$11-1&gt;=$D16),"B","")&amp;IF(AND($F16&lt;&gt;"",H$9&lt;=$F16,H$9+'06 Lists'!$B$11-1&gt;=$D16),"F",""))</x:f>
      </x:c>
      <x:c r="I16" s="155" t="str">
        <x:f>IF(OR($A16="",I$9="",$D16=""),"",IF(AND($E16&lt;&gt;"",I$9&lt;=$E16,I$9+'06 Lists'!$B$11-1&gt;=$D16),"B","")&amp;IF(AND($F16&lt;&gt;"",I$9&lt;=$F16,I$9+'06 Lists'!$B$11-1&gt;=$D16),"F",""))</x:f>
      </x:c>
      <x:c r="J16" s="155" t="str">
        <x:f>IF(OR($A16="",J$9="",$D16=""),"",IF(AND($E16&lt;&gt;"",J$9&lt;=$E16,J$9+'06 Lists'!$B$11-1&gt;=$D16),"B","")&amp;IF(AND($F16&lt;&gt;"",J$9&lt;=$F16,J$9+'06 Lists'!$B$11-1&gt;=$D16),"F",""))</x:f>
      </x:c>
      <x:c r="K16" s="155" t="str">
        <x:f>IF(OR($A16="",K$9="",$D16=""),"",IF(AND($E16&lt;&gt;"",K$9&lt;=$E16,K$9+'06 Lists'!$B$11-1&gt;=$D16),"B","")&amp;IF(AND($F16&lt;&gt;"",K$9&lt;=$F16,K$9+'06 Lists'!$B$11-1&gt;=$D16),"F",""))</x:f>
      </x:c>
      <x:c r="L16" s="155" t="str">
        <x:f>IF(OR($A16="",L$9="",$D16=""),"",IF(AND($E16&lt;&gt;"",L$9&lt;=$E16,L$9+'06 Lists'!$B$11-1&gt;=$D16),"B","")&amp;IF(AND($F16&lt;&gt;"",L$9&lt;=$F16,L$9+'06 Lists'!$B$11-1&gt;=$D16),"F",""))</x:f>
      </x:c>
      <x:c r="M16" s="155" t="str">
        <x:f>IF(OR($A16="",M$9="",$D16=""),"",IF(AND($E16&lt;&gt;"",M$9&lt;=$E16,M$9+'06 Lists'!$B$11-1&gt;=$D16),"B","")&amp;IF(AND($F16&lt;&gt;"",M$9&lt;=$F16,M$9+'06 Lists'!$B$11-1&gt;=$D16),"F",""))</x:f>
      </x:c>
      <x:c r="N16" s="155" t="str">
        <x:f>IF(OR($A16="",N$9="",$D16=""),"",IF(AND($E16&lt;&gt;"",N$9&lt;=$E16,N$9+'06 Lists'!$B$11-1&gt;=$D16),"B","")&amp;IF(AND($F16&lt;&gt;"",N$9&lt;=$F16,N$9+'06 Lists'!$B$11-1&gt;=$D16),"F",""))</x:f>
      </x:c>
      <x:c r="O16" s="155" t="str">
        <x:f>IF(OR($A16="",O$9="",$D16=""),"",IF(AND($E16&lt;&gt;"",O$9&lt;=$E16,O$9+'06 Lists'!$B$11-1&gt;=$D16),"B","")&amp;IF(AND($F16&lt;&gt;"",O$9&lt;=$F16,O$9+'06 Lists'!$B$11-1&gt;=$D16),"F",""))</x:f>
      </x:c>
      <x:c r="P16" s="155" t="str">
        <x:f>IF(OR($A16="",P$9="",$D16=""),"",IF(AND($E16&lt;&gt;"",P$9&lt;=$E16,P$9+'06 Lists'!$B$11-1&gt;=$D16),"B","")&amp;IF(AND($F16&lt;&gt;"",P$9&lt;=$F16,P$9+'06 Lists'!$B$11-1&gt;=$D16),"F",""))</x:f>
      </x:c>
      <x:c r="Q16" s="155" t="str">
        <x:f>IF(OR($A16="",Q$9="",$D16=""),"",IF(AND($E16&lt;&gt;"",Q$9&lt;=$E16,Q$9+'06 Lists'!$B$11-1&gt;=$D16),"B","")&amp;IF(AND($F16&lt;&gt;"",Q$9&lt;=$F16,Q$9+'06 Lists'!$B$11-1&gt;=$D16),"F",""))</x:f>
      </x:c>
      <x:c r="R16" s="155" t="str">
        <x:f>IF(OR($A16="",R$9="",$D16=""),"",IF(AND($E16&lt;&gt;"",R$9&lt;=$E16,R$9+'06 Lists'!$B$11-1&gt;=$D16),"B","")&amp;IF(AND($F16&lt;&gt;"",R$9&lt;=$F16,R$9+'06 Lists'!$B$11-1&gt;=$D16),"F",""))</x:f>
      </x:c>
      <x:c r="S16" s="155" t="str">
        <x:f>IF(OR($A16="",S$9="",$D16=""),"",IF(AND($E16&lt;&gt;"",S$9&lt;=$E16,S$9+'06 Lists'!$B$11-1&gt;=$D16),"B","")&amp;IF(AND($F16&lt;&gt;"",S$9&lt;=$F16,S$9+'06 Lists'!$B$11-1&gt;=$D16),"F",""))</x:f>
      </x:c>
      <x:c r="T16" s="155" t="str">
        <x:f>IF(OR($A16="",T$9="",$D16=""),"",IF(AND($E16&lt;&gt;"",T$9&lt;=$E16,T$9+'06 Lists'!$B$11-1&gt;=$D16),"B","")&amp;IF(AND($F16&lt;&gt;"",T$9&lt;=$F16,T$9+'06 Lists'!$B$11-1&gt;=$D16),"F",""))</x:f>
      </x:c>
      <x:c r="U16" s="155" t="str">
        <x:f>IF(OR($A16="",U$9="",$D16=""),"",IF(AND($E16&lt;&gt;"",U$9&lt;=$E16,U$9+'06 Lists'!$B$11-1&gt;=$D16),"B","")&amp;IF(AND($F16&lt;&gt;"",U$9&lt;=$F16,U$9+'06 Lists'!$B$11-1&gt;=$D16),"F",""))</x:f>
      </x:c>
      <x:c r="V16" s="155" t="str">
        <x:f>IF(OR($A16="",V$9="",$D16=""),"",IF(AND($E16&lt;&gt;"",V$9&lt;=$E16,V$9+'06 Lists'!$B$11-1&gt;=$D16),"B","")&amp;IF(AND($F16&lt;&gt;"",V$9&lt;=$F16,V$9+'06 Lists'!$B$11-1&gt;=$D16),"F",""))</x:f>
      </x:c>
      <x:c r="W16" s="155" t="str">
        <x:f>IF(OR($A16="",W$9="",$D16=""),"",IF(AND($E16&lt;&gt;"",W$9&lt;=$E16,W$9+'06 Lists'!$B$11-1&gt;=$D16),"B","")&amp;IF(AND($F16&lt;&gt;"",W$9&lt;=$F16,W$9+'06 Lists'!$B$11-1&gt;=$D16),"F",""))</x:f>
      </x:c>
      <x:c r="X16" s="155" t="str">
        <x:f>IF(OR($A16="",X$9="",$D16=""),"",IF(AND($E16&lt;&gt;"",X$9&lt;=$E16,X$9+'06 Lists'!$B$11-1&gt;=$D16),"B","")&amp;IF(AND($F16&lt;&gt;"",X$9&lt;=$F16,X$9+'06 Lists'!$B$11-1&gt;=$D16),"F",""))</x:f>
      </x:c>
      <x:c r="Y16" s="155" t="str">
        <x:f>IF(OR($A16="",Y$9="",$D16=""),"",IF(AND($E16&lt;&gt;"",Y$9&lt;=$E16,Y$9+'06 Lists'!$B$11-1&gt;=$D16),"B","")&amp;IF(AND($F16&lt;&gt;"",Y$9&lt;=$F16,Y$9+'06 Lists'!$B$11-1&gt;=$D16),"F",""))</x:f>
      </x:c>
      <x:c r="Z16" s="155" t="str">
        <x:f>IF(OR($A16="",Z$9="",$D16=""),"",IF(AND($E16&lt;&gt;"",Z$9&lt;=$E16,Z$9+'06 Lists'!$B$11-1&gt;=$D16),"B","")&amp;IF(AND($F16&lt;&gt;"",Z$9&lt;=$F16,Z$9+'06 Lists'!$B$11-1&gt;=$D16),"F",""))</x:f>
      </x:c>
      <x:c r="AA16" s="155" t="str">
        <x:f>IF(OR($A16="",AA$9="",$D16=""),"",IF(AND($E16&lt;&gt;"",AA$9&lt;=$E16,AA$9+'06 Lists'!$B$11-1&gt;=$D16),"B","")&amp;IF(AND($F16&lt;&gt;"",AA$9&lt;=$F16,AA$9+'06 Lists'!$B$11-1&gt;=$D16),"F",""))</x:f>
      </x:c>
      <x:c r="AB16" s="155" t="str">
        <x:f>IF(OR($A16="",AB$9="",$D16=""),"",IF(AND($E16&lt;&gt;"",AB$9&lt;=$E16,AB$9+'06 Lists'!$B$11-1&gt;=$D16),"B","")&amp;IF(AND($F16&lt;&gt;"",AB$9&lt;=$F16,AB$9+'06 Lists'!$B$11-1&gt;=$D16),"F",""))</x:f>
      </x:c>
      <x:c r="AC16" s="155" t="str">
        <x:f>IF(OR($A16="",AC$9="",$D16=""),"",IF(AND($E16&lt;&gt;"",AC$9&lt;=$E16,AC$9+'06 Lists'!$B$11-1&gt;=$D16),"B","")&amp;IF(AND($F16&lt;&gt;"",AC$9&lt;=$F16,AC$9+'06 Lists'!$B$11-1&gt;=$D16),"F",""))</x:f>
      </x:c>
      <x:c r="AD16" s="155" t="str">
        <x:f>IF(OR($A16="",AD$9="",$D16=""),"",IF(AND($E16&lt;&gt;"",AD$9&lt;=$E16,AD$9+'06 Lists'!$B$11-1&gt;=$D16),"B","")&amp;IF(AND($F16&lt;&gt;"",AD$9&lt;=$F16,AD$9+'06 Lists'!$B$11-1&gt;=$D16),"F",""))</x:f>
      </x:c>
      <x:c r="AE16" s="155" t="str">
        <x:f>IF(OR($A16="",AE$9="",$D16=""),"",IF(AND($E16&lt;&gt;"",AE$9&lt;=$E16,AE$9+'06 Lists'!$B$11-1&gt;=$D16),"B","")&amp;IF(AND($F16&lt;&gt;"",AE$9&lt;=$F16,AE$9+'06 Lists'!$B$11-1&gt;=$D16),"F",""))</x:f>
      </x:c>
      <x:c r="AF16" s="155" t="str">
        <x:f>IF(OR($A16="",AF$9="",$D16=""),"",IF(AND($E16&lt;&gt;"",AF$9&lt;=$E16,AF$9+'06 Lists'!$B$11-1&gt;=$D16),"B","")&amp;IF(AND($F16&lt;&gt;"",AF$9&lt;=$F16,AF$9+'06 Lists'!$B$11-1&gt;=$D16),"F",""))</x:f>
      </x:c>
      <x:c r="AG16" s="155" t="str">
        <x:f>IF(OR($A16="",AG$9="",$D16=""),"",IF(AND($E16&lt;&gt;"",AG$9&lt;=$E16,AG$9+'06 Lists'!$B$11-1&gt;=$D16),"B","")&amp;IF(AND($F16&lt;&gt;"",AG$9&lt;=$F16,AG$9+'06 Lists'!$B$11-1&gt;=$D16),"F",""))</x:f>
      </x:c>
    </x:row>
    <x:row r="17" ht="31" customHeight="1">
      <x:c r="A17" s="155" t="str">
        <x:f>IF('B1 Schedule'!A17="","",IF('B1 Schedule'!A17="","",'B1 Schedule'!A17))</x:f>
      </x:c>
      <x:c r="B17" s="155" t="str">
        <x:f>IF('B1 Schedule'!A17="","",IF('B1 Schedule'!B17="","",'B1 Schedule'!B17))</x:f>
      </x:c>
      <x:c r="C17" s="155" t="str">
        <x:f>IF('B1 Schedule'!A17="","",IF('B1 Schedule'!D17="","",'B1 Schedule'!D17))</x:f>
      </x:c>
      <x:c r="D17" s="246" t="str">
        <x:f>IF('B1 Schedule'!A17="","",IF('B1 Schedule'!F17="","",'B1 Schedule'!F17))</x:f>
      </x:c>
      <x:c r="E17" s="246" t="str">
        <x:f>IF('B1 Schedule'!A17="","",IF('B1 Schedule'!G17="","",'B1 Schedule'!G17))</x:f>
      </x:c>
      <x:c r="F17" s="246" t="str">
        <x:f>IF('B1 Schedule'!A17="","",IF('B1 Schedule'!I17&lt;&gt;"",'B1 Schedule'!I17,IF('B1 Schedule'!J17="","",'B1 Schedule'!J17)))</x:f>
      </x:c>
      <x:c r="G17" s="155" t="str">
        <x:f>IF('B1 Schedule'!A17="","",IF('B1 Schedule'!N17="","",'B1 Schedule'!N17))</x:f>
      </x:c>
      <x:c r="H17" s="155" t="str">
        <x:f>IF(OR($A17="",H$9="",$D17=""),"",IF(AND($E17&lt;&gt;"",H$9&lt;=$E17,H$9+'06 Lists'!$B$11-1&gt;=$D17),"B","")&amp;IF(AND($F17&lt;&gt;"",H$9&lt;=$F17,H$9+'06 Lists'!$B$11-1&gt;=$D17),"F",""))</x:f>
      </x:c>
      <x:c r="I17" s="155" t="str">
        <x:f>IF(OR($A17="",I$9="",$D17=""),"",IF(AND($E17&lt;&gt;"",I$9&lt;=$E17,I$9+'06 Lists'!$B$11-1&gt;=$D17),"B","")&amp;IF(AND($F17&lt;&gt;"",I$9&lt;=$F17,I$9+'06 Lists'!$B$11-1&gt;=$D17),"F",""))</x:f>
      </x:c>
      <x:c r="J17" s="155" t="str">
        <x:f>IF(OR($A17="",J$9="",$D17=""),"",IF(AND($E17&lt;&gt;"",J$9&lt;=$E17,J$9+'06 Lists'!$B$11-1&gt;=$D17),"B","")&amp;IF(AND($F17&lt;&gt;"",J$9&lt;=$F17,J$9+'06 Lists'!$B$11-1&gt;=$D17),"F",""))</x:f>
      </x:c>
      <x:c r="K17" s="155" t="str">
        <x:f>IF(OR($A17="",K$9="",$D17=""),"",IF(AND($E17&lt;&gt;"",K$9&lt;=$E17,K$9+'06 Lists'!$B$11-1&gt;=$D17),"B","")&amp;IF(AND($F17&lt;&gt;"",K$9&lt;=$F17,K$9+'06 Lists'!$B$11-1&gt;=$D17),"F",""))</x:f>
      </x:c>
      <x:c r="L17" s="155" t="str">
        <x:f>IF(OR($A17="",L$9="",$D17=""),"",IF(AND($E17&lt;&gt;"",L$9&lt;=$E17,L$9+'06 Lists'!$B$11-1&gt;=$D17),"B","")&amp;IF(AND($F17&lt;&gt;"",L$9&lt;=$F17,L$9+'06 Lists'!$B$11-1&gt;=$D17),"F",""))</x:f>
      </x:c>
      <x:c r="M17" s="155" t="str">
        <x:f>IF(OR($A17="",M$9="",$D17=""),"",IF(AND($E17&lt;&gt;"",M$9&lt;=$E17,M$9+'06 Lists'!$B$11-1&gt;=$D17),"B","")&amp;IF(AND($F17&lt;&gt;"",M$9&lt;=$F17,M$9+'06 Lists'!$B$11-1&gt;=$D17),"F",""))</x:f>
      </x:c>
      <x:c r="N17" s="155" t="str">
        <x:f>IF(OR($A17="",N$9="",$D17=""),"",IF(AND($E17&lt;&gt;"",N$9&lt;=$E17,N$9+'06 Lists'!$B$11-1&gt;=$D17),"B","")&amp;IF(AND($F17&lt;&gt;"",N$9&lt;=$F17,N$9+'06 Lists'!$B$11-1&gt;=$D17),"F",""))</x:f>
      </x:c>
      <x:c r="O17" s="155" t="str">
        <x:f>IF(OR($A17="",O$9="",$D17=""),"",IF(AND($E17&lt;&gt;"",O$9&lt;=$E17,O$9+'06 Lists'!$B$11-1&gt;=$D17),"B","")&amp;IF(AND($F17&lt;&gt;"",O$9&lt;=$F17,O$9+'06 Lists'!$B$11-1&gt;=$D17),"F",""))</x:f>
      </x:c>
      <x:c r="P17" s="155" t="str">
        <x:f>IF(OR($A17="",P$9="",$D17=""),"",IF(AND($E17&lt;&gt;"",P$9&lt;=$E17,P$9+'06 Lists'!$B$11-1&gt;=$D17),"B","")&amp;IF(AND($F17&lt;&gt;"",P$9&lt;=$F17,P$9+'06 Lists'!$B$11-1&gt;=$D17),"F",""))</x:f>
      </x:c>
      <x:c r="Q17" s="155" t="str">
        <x:f>IF(OR($A17="",Q$9="",$D17=""),"",IF(AND($E17&lt;&gt;"",Q$9&lt;=$E17,Q$9+'06 Lists'!$B$11-1&gt;=$D17),"B","")&amp;IF(AND($F17&lt;&gt;"",Q$9&lt;=$F17,Q$9+'06 Lists'!$B$11-1&gt;=$D17),"F",""))</x:f>
      </x:c>
      <x:c r="R17" s="155" t="str">
        <x:f>IF(OR($A17="",R$9="",$D17=""),"",IF(AND($E17&lt;&gt;"",R$9&lt;=$E17,R$9+'06 Lists'!$B$11-1&gt;=$D17),"B","")&amp;IF(AND($F17&lt;&gt;"",R$9&lt;=$F17,R$9+'06 Lists'!$B$11-1&gt;=$D17),"F",""))</x:f>
      </x:c>
      <x:c r="S17" s="155" t="str">
        <x:f>IF(OR($A17="",S$9="",$D17=""),"",IF(AND($E17&lt;&gt;"",S$9&lt;=$E17,S$9+'06 Lists'!$B$11-1&gt;=$D17),"B","")&amp;IF(AND($F17&lt;&gt;"",S$9&lt;=$F17,S$9+'06 Lists'!$B$11-1&gt;=$D17),"F",""))</x:f>
      </x:c>
      <x:c r="T17" s="155" t="str">
        <x:f>IF(OR($A17="",T$9="",$D17=""),"",IF(AND($E17&lt;&gt;"",T$9&lt;=$E17,T$9+'06 Lists'!$B$11-1&gt;=$D17),"B","")&amp;IF(AND($F17&lt;&gt;"",T$9&lt;=$F17,T$9+'06 Lists'!$B$11-1&gt;=$D17),"F",""))</x:f>
      </x:c>
      <x:c r="U17" s="155" t="str">
        <x:f>IF(OR($A17="",U$9="",$D17=""),"",IF(AND($E17&lt;&gt;"",U$9&lt;=$E17,U$9+'06 Lists'!$B$11-1&gt;=$D17),"B","")&amp;IF(AND($F17&lt;&gt;"",U$9&lt;=$F17,U$9+'06 Lists'!$B$11-1&gt;=$D17),"F",""))</x:f>
      </x:c>
      <x:c r="V17" s="155" t="str">
        <x:f>IF(OR($A17="",V$9="",$D17=""),"",IF(AND($E17&lt;&gt;"",V$9&lt;=$E17,V$9+'06 Lists'!$B$11-1&gt;=$D17),"B","")&amp;IF(AND($F17&lt;&gt;"",V$9&lt;=$F17,V$9+'06 Lists'!$B$11-1&gt;=$D17),"F",""))</x:f>
      </x:c>
      <x:c r="W17" s="155" t="str">
        <x:f>IF(OR($A17="",W$9="",$D17=""),"",IF(AND($E17&lt;&gt;"",W$9&lt;=$E17,W$9+'06 Lists'!$B$11-1&gt;=$D17),"B","")&amp;IF(AND($F17&lt;&gt;"",W$9&lt;=$F17,W$9+'06 Lists'!$B$11-1&gt;=$D17),"F",""))</x:f>
      </x:c>
      <x:c r="X17" s="155" t="str">
        <x:f>IF(OR($A17="",X$9="",$D17=""),"",IF(AND($E17&lt;&gt;"",X$9&lt;=$E17,X$9+'06 Lists'!$B$11-1&gt;=$D17),"B","")&amp;IF(AND($F17&lt;&gt;"",X$9&lt;=$F17,X$9+'06 Lists'!$B$11-1&gt;=$D17),"F",""))</x:f>
      </x:c>
      <x:c r="Y17" s="155" t="str">
        <x:f>IF(OR($A17="",Y$9="",$D17=""),"",IF(AND($E17&lt;&gt;"",Y$9&lt;=$E17,Y$9+'06 Lists'!$B$11-1&gt;=$D17),"B","")&amp;IF(AND($F17&lt;&gt;"",Y$9&lt;=$F17,Y$9+'06 Lists'!$B$11-1&gt;=$D17),"F",""))</x:f>
      </x:c>
      <x:c r="Z17" s="155" t="str">
        <x:f>IF(OR($A17="",Z$9="",$D17=""),"",IF(AND($E17&lt;&gt;"",Z$9&lt;=$E17,Z$9+'06 Lists'!$B$11-1&gt;=$D17),"B","")&amp;IF(AND($F17&lt;&gt;"",Z$9&lt;=$F17,Z$9+'06 Lists'!$B$11-1&gt;=$D17),"F",""))</x:f>
      </x:c>
      <x:c r="AA17" s="155" t="str">
        <x:f>IF(OR($A17="",AA$9="",$D17=""),"",IF(AND($E17&lt;&gt;"",AA$9&lt;=$E17,AA$9+'06 Lists'!$B$11-1&gt;=$D17),"B","")&amp;IF(AND($F17&lt;&gt;"",AA$9&lt;=$F17,AA$9+'06 Lists'!$B$11-1&gt;=$D17),"F",""))</x:f>
      </x:c>
      <x:c r="AB17" s="155" t="str">
        <x:f>IF(OR($A17="",AB$9="",$D17=""),"",IF(AND($E17&lt;&gt;"",AB$9&lt;=$E17,AB$9+'06 Lists'!$B$11-1&gt;=$D17),"B","")&amp;IF(AND($F17&lt;&gt;"",AB$9&lt;=$F17,AB$9+'06 Lists'!$B$11-1&gt;=$D17),"F",""))</x:f>
      </x:c>
      <x:c r="AC17" s="155" t="str">
        <x:f>IF(OR($A17="",AC$9="",$D17=""),"",IF(AND($E17&lt;&gt;"",AC$9&lt;=$E17,AC$9+'06 Lists'!$B$11-1&gt;=$D17),"B","")&amp;IF(AND($F17&lt;&gt;"",AC$9&lt;=$F17,AC$9+'06 Lists'!$B$11-1&gt;=$D17),"F",""))</x:f>
      </x:c>
      <x:c r="AD17" s="155" t="str">
        <x:f>IF(OR($A17="",AD$9="",$D17=""),"",IF(AND($E17&lt;&gt;"",AD$9&lt;=$E17,AD$9+'06 Lists'!$B$11-1&gt;=$D17),"B","")&amp;IF(AND($F17&lt;&gt;"",AD$9&lt;=$F17,AD$9+'06 Lists'!$B$11-1&gt;=$D17),"F",""))</x:f>
      </x:c>
      <x:c r="AE17" s="155" t="str">
        <x:f>IF(OR($A17="",AE$9="",$D17=""),"",IF(AND($E17&lt;&gt;"",AE$9&lt;=$E17,AE$9+'06 Lists'!$B$11-1&gt;=$D17),"B","")&amp;IF(AND($F17&lt;&gt;"",AE$9&lt;=$F17,AE$9+'06 Lists'!$B$11-1&gt;=$D17),"F",""))</x:f>
      </x:c>
      <x:c r="AF17" s="155" t="str">
        <x:f>IF(OR($A17="",AF$9="",$D17=""),"",IF(AND($E17&lt;&gt;"",AF$9&lt;=$E17,AF$9+'06 Lists'!$B$11-1&gt;=$D17),"B","")&amp;IF(AND($F17&lt;&gt;"",AF$9&lt;=$F17,AF$9+'06 Lists'!$B$11-1&gt;=$D17),"F",""))</x:f>
      </x:c>
      <x:c r="AG17" s="155" t="str">
        <x:f>IF(OR($A17="",AG$9="",$D17=""),"",IF(AND($E17&lt;&gt;"",AG$9&lt;=$E17,AG$9+'06 Lists'!$B$11-1&gt;=$D17),"B","")&amp;IF(AND($F17&lt;&gt;"",AG$9&lt;=$F17,AG$9+'06 Lists'!$B$11-1&gt;=$D17),"F",""))</x:f>
      </x:c>
    </x:row>
    <x:row r="18" ht="31" customHeight="1">
      <x:c r="A18" s="155" t="str">
        <x:f>IF('B1 Schedule'!A18="","",IF('B1 Schedule'!A18="","",'B1 Schedule'!A18))</x:f>
      </x:c>
      <x:c r="B18" s="155" t="str">
        <x:f>IF('B1 Schedule'!A18="","",IF('B1 Schedule'!B18="","",'B1 Schedule'!B18))</x:f>
      </x:c>
      <x:c r="C18" s="155" t="str">
        <x:f>IF('B1 Schedule'!A18="","",IF('B1 Schedule'!D18="","",'B1 Schedule'!D18))</x:f>
      </x:c>
      <x:c r="D18" s="246" t="str">
        <x:f>IF('B1 Schedule'!A18="","",IF('B1 Schedule'!F18="","",'B1 Schedule'!F18))</x:f>
      </x:c>
      <x:c r="E18" s="246" t="str">
        <x:f>IF('B1 Schedule'!A18="","",IF('B1 Schedule'!G18="","",'B1 Schedule'!G18))</x:f>
      </x:c>
      <x:c r="F18" s="246" t="str">
        <x:f>IF('B1 Schedule'!A18="","",IF('B1 Schedule'!I18&lt;&gt;"",'B1 Schedule'!I18,IF('B1 Schedule'!J18="","",'B1 Schedule'!J18)))</x:f>
      </x:c>
      <x:c r="G18" s="155" t="str">
        <x:f>IF('B1 Schedule'!A18="","",IF('B1 Schedule'!N18="","",'B1 Schedule'!N18))</x:f>
      </x:c>
      <x:c r="H18" s="155" t="str">
        <x:f>IF(OR($A18="",H$9="",$D18=""),"",IF(AND($E18&lt;&gt;"",H$9&lt;=$E18,H$9+'06 Lists'!$B$11-1&gt;=$D18),"B","")&amp;IF(AND($F18&lt;&gt;"",H$9&lt;=$F18,H$9+'06 Lists'!$B$11-1&gt;=$D18),"F",""))</x:f>
      </x:c>
      <x:c r="I18" s="155" t="str">
        <x:f>IF(OR($A18="",I$9="",$D18=""),"",IF(AND($E18&lt;&gt;"",I$9&lt;=$E18,I$9+'06 Lists'!$B$11-1&gt;=$D18),"B","")&amp;IF(AND($F18&lt;&gt;"",I$9&lt;=$F18,I$9+'06 Lists'!$B$11-1&gt;=$D18),"F",""))</x:f>
      </x:c>
      <x:c r="J18" s="155" t="str">
        <x:f>IF(OR($A18="",J$9="",$D18=""),"",IF(AND($E18&lt;&gt;"",J$9&lt;=$E18,J$9+'06 Lists'!$B$11-1&gt;=$D18),"B","")&amp;IF(AND($F18&lt;&gt;"",J$9&lt;=$F18,J$9+'06 Lists'!$B$11-1&gt;=$D18),"F",""))</x:f>
      </x:c>
      <x:c r="K18" s="155" t="str">
        <x:f>IF(OR($A18="",K$9="",$D18=""),"",IF(AND($E18&lt;&gt;"",K$9&lt;=$E18,K$9+'06 Lists'!$B$11-1&gt;=$D18),"B","")&amp;IF(AND($F18&lt;&gt;"",K$9&lt;=$F18,K$9+'06 Lists'!$B$11-1&gt;=$D18),"F",""))</x:f>
      </x:c>
      <x:c r="L18" s="155" t="str">
        <x:f>IF(OR($A18="",L$9="",$D18=""),"",IF(AND($E18&lt;&gt;"",L$9&lt;=$E18,L$9+'06 Lists'!$B$11-1&gt;=$D18),"B","")&amp;IF(AND($F18&lt;&gt;"",L$9&lt;=$F18,L$9+'06 Lists'!$B$11-1&gt;=$D18),"F",""))</x:f>
      </x:c>
      <x:c r="M18" s="155" t="str">
        <x:f>IF(OR($A18="",M$9="",$D18=""),"",IF(AND($E18&lt;&gt;"",M$9&lt;=$E18,M$9+'06 Lists'!$B$11-1&gt;=$D18),"B","")&amp;IF(AND($F18&lt;&gt;"",M$9&lt;=$F18,M$9+'06 Lists'!$B$11-1&gt;=$D18),"F",""))</x:f>
      </x:c>
      <x:c r="N18" s="155" t="str">
        <x:f>IF(OR($A18="",N$9="",$D18=""),"",IF(AND($E18&lt;&gt;"",N$9&lt;=$E18,N$9+'06 Lists'!$B$11-1&gt;=$D18),"B","")&amp;IF(AND($F18&lt;&gt;"",N$9&lt;=$F18,N$9+'06 Lists'!$B$11-1&gt;=$D18),"F",""))</x:f>
      </x:c>
      <x:c r="O18" s="155" t="str">
        <x:f>IF(OR($A18="",O$9="",$D18=""),"",IF(AND($E18&lt;&gt;"",O$9&lt;=$E18,O$9+'06 Lists'!$B$11-1&gt;=$D18),"B","")&amp;IF(AND($F18&lt;&gt;"",O$9&lt;=$F18,O$9+'06 Lists'!$B$11-1&gt;=$D18),"F",""))</x:f>
      </x:c>
      <x:c r="P18" s="155" t="str">
        <x:f>IF(OR($A18="",P$9="",$D18=""),"",IF(AND($E18&lt;&gt;"",P$9&lt;=$E18,P$9+'06 Lists'!$B$11-1&gt;=$D18),"B","")&amp;IF(AND($F18&lt;&gt;"",P$9&lt;=$F18,P$9+'06 Lists'!$B$11-1&gt;=$D18),"F",""))</x:f>
      </x:c>
      <x:c r="Q18" s="155" t="str">
        <x:f>IF(OR($A18="",Q$9="",$D18=""),"",IF(AND($E18&lt;&gt;"",Q$9&lt;=$E18,Q$9+'06 Lists'!$B$11-1&gt;=$D18),"B","")&amp;IF(AND($F18&lt;&gt;"",Q$9&lt;=$F18,Q$9+'06 Lists'!$B$11-1&gt;=$D18),"F",""))</x:f>
      </x:c>
      <x:c r="R18" s="155" t="str">
        <x:f>IF(OR($A18="",R$9="",$D18=""),"",IF(AND($E18&lt;&gt;"",R$9&lt;=$E18,R$9+'06 Lists'!$B$11-1&gt;=$D18),"B","")&amp;IF(AND($F18&lt;&gt;"",R$9&lt;=$F18,R$9+'06 Lists'!$B$11-1&gt;=$D18),"F",""))</x:f>
      </x:c>
      <x:c r="S18" s="155" t="str">
        <x:f>IF(OR($A18="",S$9="",$D18=""),"",IF(AND($E18&lt;&gt;"",S$9&lt;=$E18,S$9+'06 Lists'!$B$11-1&gt;=$D18),"B","")&amp;IF(AND($F18&lt;&gt;"",S$9&lt;=$F18,S$9+'06 Lists'!$B$11-1&gt;=$D18),"F",""))</x:f>
      </x:c>
      <x:c r="T18" s="155" t="str">
        <x:f>IF(OR($A18="",T$9="",$D18=""),"",IF(AND($E18&lt;&gt;"",T$9&lt;=$E18,T$9+'06 Lists'!$B$11-1&gt;=$D18),"B","")&amp;IF(AND($F18&lt;&gt;"",T$9&lt;=$F18,T$9+'06 Lists'!$B$11-1&gt;=$D18),"F",""))</x:f>
      </x:c>
      <x:c r="U18" s="155" t="str">
        <x:f>IF(OR($A18="",U$9="",$D18=""),"",IF(AND($E18&lt;&gt;"",U$9&lt;=$E18,U$9+'06 Lists'!$B$11-1&gt;=$D18),"B","")&amp;IF(AND($F18&lt;&gt;"",U$9&lt;=$F18,U$9+'06 Lists'!$B$11-1&gt;=$D18),"F",""))</x:f>
      </x:c>
      <x:c r="V18" s="155" t="str">
        <x:f>IF(OR($A18="",V$9="",$D18=""),"",IF(AND($E18&lt;&gt;"",V$9&lt;=$E18,V$9+'06 Lists'!$B$11-1&gt;=$D18),"B","")&amp;IF(AND($F18&lt;&gt;"",V$9&lt;=$F18,V$9+'06 Lists'!$B$11-1&gt;=$D18),"F",""))</x:f>
      </x:c>
      <x:c r="W18" s="155" t="str">
        <x:f>IF(OR($A18="",W$9="",$D18=""),"",IF(AND($E18&lt;&gt;"",W$9&lt;=$E18,W$9+'06 Lists'!$B$11-1&gt;=$D18),"B","")&amp;IF(AND($F18&lt;&gt;"",W$9&lt;=$F18,W$9+'06 Lists'!$B$11-1&gt;=$D18),"F",""))</x:f>
      </x:c>
      <x:c r="X18" s="155" t="str">
        <x:f>IF(OR($A18="",X$9="",$D18=""),"",IF(AND($E18&lt;&gt;"",X$9&lt;=$E18,X$9+'06 Lists'!$B$11-1&gt;=$D18),"B","")&amp;IF(AND($F18&lt;&gt;"",X$9&lt;=$F18,X$9+'06 Lists'!$B$11-1&gt;=$D18),"F",""))</x:f>
      </x:c>
      <x:c r="Y18" s="155" t="str">
        <x:f>IF(OR($A18="",Y$9="",$D18=""),"",IF(AND($E18&lt;&gt;"",Y$9&lt;=$E18,Y$9+'06 Lists'!$B$11-1&gt;=$D18),"B","")&amp;IF(AND($F18&lt;&gt;"",Y$9&lt;=$F18,Y$9+'06 Lists'!$B$11-1&gt;=$D18),"F",""))</x:f>
      </x:c>
      <x:c r="Z18" s="155" t="str">
        <x:f>IF(OR($A18="",Z$9="",$D18=""),"",IF(AND($E18&lt;&gt;"",Z$9&lt;=$E18,Z$9+'06 Lists'!$B$11-1&gt;=$D18),"B","")&amp;IF(AND($F18&lt;&gt;"",Z$9&lt;=$F18,Z$9+'06 Lists'!$B$11-1&gt;=$D18),"F",""))</x:f>
      </x:c>
      <x:c r="AA18" s="155" t="str">
        <x:f>IF(OR($A18="",AA$9="",$D18=""),"",IF(AND($E18&lt;&gt;"",AA$9&lt;=$E18,AA$9+'06 Lists'!$B$11-1&gt;=$D18),"B","")&amp;IF(AND($F18&lt;&gt;"",AA$9&lt;=$F18,AA$9+'06 Lists'!$B$11-1&gt;=$D18),"F",""))</x:f>
      </x:c>
      <x:c r="AB18" s="155" t="str">
        <x:f>IF(OR($A18="",AB$9="",$D18=""),"",IF(AND($E18&lt;&gt;"",AB$9&lt;=$E18,AB$9+'06 Lists'!$B$11-1&gt;=$D18),"B","")&amp;IF(AND($F18&lt;&gt;"",AB$9&lt;=$F18,AB$9+'06 Lists'!$B$11-1&gt;=$D18),"F",""))</x:f>
      </x:c>
      <x:c r="AC18" s="155" t="str">
        <x:f>IF(OR($A18="",AC$9="",$D18=""),"",IF(AND($E18&lt;&gt;"",AC$9&lt;=$E18,AC$9+'06 Lists'!$B$11-1&gt;=$D18),"B","")&amp;IF(AND($F18&lt;&gt;"",AC$9&lt;=$F18,AC$9+'06 Lists'!$B$11-1&gt;=$D18),"F",""))</x:f>
      </x:c>
      <x:c r="AD18" s="155" t="str">
        <x:f>IF(OR($A18="",AD$9="",$D18=""),"",IF(AND($E18&lt;&gt;"",AD$9&lt;=$E18,AD$9+'06 Lists'!$B$11-1&gt;=$D18),"B","")&amp;IF(AND($F18&lt;&gt;"",AD$9&lt;=$F18,AD$9+'06 Lists'!$B$11-1&gt;=$D18),"F",""))</x:f>
      </x:c>
      <x:c r="AE18" s="155" t="str">
        <x:f>IF(OR($A18="",AE$9="",$D18=""),"",IF(AND($E18&lt;&gt;"",AE$9&lt;=$E18,AE$9+'06 Lists'!$B$11-1&gt;=$D18),"B","")&amp;IF(AND($F18&lt;&gt;"",AE$9&lt;=$F18,AE$9+'06 Lists'!$B$11-1&gt;=$D18),"F",""))</x:f>
      </x:c>
      <x:c r="AF18" s="155" t="str">
        <x:f>IF(OR($A18="",AF$9="",$D18=""),"",IF(AND($E18&lt;&gt;"",AF$9&lt;=$E18,AF$9+'06 Lists'!$B$11-1&gt;=$D18),"B","")&amp;IF(AND($F18&lt;&gt;"",AF$9&lt;=$F18,AF$9+'06 Lists'!$B$11-1&gt;=$D18),"F",""))</x:f>
      </x:c>
      <x:c r="AG18" s="155" t="str">
        <x:f>IF(OR($A18="",AG$9="",$D18=""),"",IF(AND($E18&lt;&gt;"",AG$9&lt;=$E18,AG$9+'06 Lists'!$B$11-1&gt;=$D18),"B","")&amp;IF(AND($F18&lt;&gt;"",AG$9&lt;=$F18,AG$9+'06 Lists'!$B$11-1&gt;=$D18),"F",""))</x:f>
      </x:c>
    </x:row>
    <x:row r="19" ht="31" customHeight="1">
      <x:c r="A19" s="155" t="str">
        <x:f>IF('B1 Schedule'!A19="","",IF('B1 Schedule'!A19="","",'B1 Schedule'!A19))</x:f>
      </x:c>
      <x:c r="B19" s="155" t="str">
        <x:f>IF('B1 Schedule'!A19="","",IF('B1 Schedule'!B19="","",'B1 Schedule'!B19))</x:f>
      </x:c>
      <x:c r="C19" s="155" t="str">
        <x:f>IF('B1 Schedule'!A19="","",IF('B1 Schedule'!D19="","",'B1 Schedule'!D19))</x:f>
      </x:c>
      <x:c r="D19" s="246" t="str">
        <x:f>IF('B1 Schedule'!A19="","",IF('B1 Schedule'!F19="","",'B1 Schedule'!F19))</x:f>
      </x:c>
      <x:c r="E19" s="246" t="str">
        <x:f>IF('B1 Schedule'!A19="","",IF('B1 Schedule'!G19="","",'B1 Schedule'!G19))</x:f>
      </x:c>
      <x:c r="F19" s="246" t="str">
        <x:f>IF('B1 Schedule'!A19="","",IF('B1 Schedule'!I19&lt;&gt;"",'B1 Schedule'!I19,IF('B1 Schedule'!J19="","",'B1 Schedule'!J19)))</x:f>
      </x:c>
      <x:c r="G19" s="155" t="str">
        <x:f>IF('B1 Schedule'!A19="","",IF('B1 Schedule'!N19="","",'B1 Schedule'!N19))</x:f>
      </x:c>
      <x:c r="H19" s="155" t="str">
        <x:f>IF(OR($A19="",H$9="",$D19=""),"",IF(AND($E19&lt;&gt;"",H$9&lt;=$E19,H$9+'06 Lists'!$B$11-1&gt;=$D19),"B","")&amp;IF(AND($F19&lt;&gt;"",H$9&lt;=$F19,H$9+'06 Lists'!$B$11-1&gt;=$D19),"F",""))</x:f>
      </x:c>
      <x:c r="I19" s="155" t="str">
        <x:f>IF(OR($A19="",I$9="",$D19=""),"",IF(AND($E19&lt;&gt;"",I$9&lt;=$E19,I$9+'06 Lists'!$B$11-1&gt;=$D19),"B","")&amp;IF(AND($F19&lt;&gt;"",I$9&lt;=$F19,I$9+'06 Lists'!$B$11-1&gt;=$D19),"F",""))</x:f>
      </x:c>
      <x:c r="J19" s="155" t="str">
        <x:f>IF(OR($A19="",J$9="",$D19=""),"",IF(AND($E19&lt;&gt;"",J$9&lt;=$E19,J$9+'06 Lists'!$B$11-1&gt;=$D19),"B","")&amp;IF(AND($F19&lt;&gt;"",J$9&lt;=$F19,J$9+'06 Lists'!$B$11-1&gt;=$D19),"F",""))</x:f>
      </x:c>
      <x:c r="K19" s="155" t="str">
        <x:f>IF(OR($A19="",K$9="",$D19=""),"",IF(AND($E19&lt;&gt;"",K$9&lt;=$E19,K$9+'06 Lists'!$B$11-1&gt;=$D19),"B","")&amp;IF(AND($F19&lt;&gt;"",K$9&lt;=$F19,K$9+'06 Lists'!$B$11-1&gt;=$D19),"F",""))</x:f>
      </x:c>
      <x:c r="L19" s="155" t="str">
        <x:f>IF(OR($A19="",L$9="",$D19=""),"",IF(AND($E19&lt;&gt;"",L$9&lt;=$E19,L$9+'06 Lists'!$B$11-1&gt;=$D19),"B","")&amp;IF(AND($F19&lt;&gt;"",L$9&lt;=$F19,L$9+'06 Lists'!$B$11-1&gt;=$D19),"F",""))</x:f>
      </x:c>
      <x:c r="M19" s="155" t="str">
        <x:f>IF(OR($A19="",M$9="",$D19=""),"",IF(AND($E19&lt;&gt;"",M$9&lt;=$E19,M$9+'06 Lists'!$B$11-1&gt;=$D19),"B","")&amp;IF(AND($F19&lt;&gt;"",M$9&lt;=$F19,M$9+'06 Lists'!$B$11-1&gt;=$D19),"F",""))</x:f>
      </x:c>
      <x:c r="N19" s="155" t="str">
        <x:f>IF(OR($A19="",N$9="",$D19=""),"",IF(AND($E19&lt;&gt;"",N$9&lt;=$E19,N$9+'06 Lists'!$B$11-1&gt;=$D19),"B","")&amp;IF(AND($F19&lt;&gt;"",N$9&lt;=$F19,N$9+'06 Lists'!$B$11-1&gt;=$D19),"F",""))</x:f>
      </x:c>
      <x:c r="O19" s="155" t="str">
        <x:f>IF(OR($A19="",O$9="",$D19=""),"",IF(AND($E19&lt;&gt;"",O$9&lt;=$E19,O$9+'06 Lists'!$B$11-1&gt;=$D19),"B","")&amp;IF(AND($F19&lt;&gt;"",O$9&lt;=$F19,O$9+'06 Lists'!$B$11-1&gt;=$D19),"F",""))</x:f>
      </x:c>
      <x:c r="P19" s="155" t="str">
        <x:f>IF(OR($A19="",P$9="",$D19=""),"",IF(AND($E19&lt;&gt;"",P$9&lt;=$E19,P$9+'06 Lists'!$B$11-1&gt;=$D19),"B","")&amp;IF(AND($F19&lt;&gt;"",P$9&lt;=$F19,P$9+'06 Lists'!$B$11-1&gt;=$D19),"F",""))</x:f>
      </x:c>
      <x:c r="Q19" s="155" t="str">
        <x:f>IF(OR($A19="",Q$9="",$D19=""),"",IF(AND($E19&lt;&gt;"",Q$9&lt;=$E19,Q$9+'06 Lists'!$B$11-1&gt;=$D19),"B","")&amp;IF(AND($F19&lt;&gt;"",Q$9&lt;=$F19,Q$9+'06 Lists'!$B$11-1&gt;=$D19),"F",""))</x:f>
      </x:c>
      <x:c r="R19" s="155" t="str">
        <x:f>IF(OR($A19="",R$9="",$D19=""),"",IF(AND($E19&lt;&gt;"",R$9&lt;=$E19,R$9+'06 Lists'!$B$11-1&gt;=$D19),"B","")&amp;IF(AND($F19&lt;&gt;"",R$9&lt;=$F19,R$9+'06 Lists'!$B$11-1&gt;=$D19),"F",""))</x:f>
      </x:c>
      <x:c r="S19" s="155" t="str">
        <x:f>IF(OR($A19="",S$9="",$D19=""),"",IF(AND($E19&lt;&gt;"",S$9&lt;=$E19,S$9+'06 Lists'!$B$11-1&gt;=$D19),"B","")&amp;IF(AND($F19&lt;&gt;"",S$9&lt;=$F19,S$9+'06 Lists'!$B$11-1&gt;=$D19),"F",""))</x:f>
      </x:c>
      <x:c r="T19" s="155" t="str">
        <x:f>IF(OR($A19="",T$9="",$D19=""),"",IF(AND($E19&lt;&gt;"",T$9&lt;=$E19,T$9+'06 Lists'!$B$11-1&gt;=$D19),"B","")&amp;IF(AND($F19&lt;&gt;"",T$9&lt;=$F19,T$9+'06 Lists'!$B$11-1&gt;=$D19),"F",""))</x:f>
      </x:c>
      <x:c r="U19" s="155" t="str">
        <x:f>IF(OR($A19="",U$9="",$D19=""),"",IF(AND($E19&lt;&gt;"",U$9&lt;=$E19,U$9+'06 Lists'!$B$11-1&gt;=$D19),"B","")&amp;IF(AND($F19&lt;&gt;"",U$9&lt;=$F19,U$9+'06 Lists'!$B$11-1&gt;=$D19),"F",""))</x:f>
      </x:c>
      <x:c r="V19" s="155" t="str">
        <x:f>IF(OR($A19="",V$9="",$D19=""),"",IF(AND($E19&lt;&gt;"",V$9&lt;=$E19,V$9+'06 Lists'!$B$11-1&gt;=$D19),"B","")&amp;IF(AND($F19&lt;&gt;"",V$9&lt;=$F19,V$9+'06 Lists'!$B$11-1&gt;=$D19),"F",""))</x:f>
      </x:c>
      <x:c r="W19" s="155" t="str">
        <x:f>IF(OR($A19="",W$9="",$D19=""),"",IF(AND($E19&lt;&gt;"",W$9&lt;=$E19,W$9+'06 Lists'!$B$11-1&gt;=$D19),"B","")&amp;IF(AND($F19&lt;&gt;"",W$9&lt;=$F19,W$9+'06 Lists'!$B$11-1&gt;=$D19),"F",""))</x:f>
      </x:c>
      <x:c r="X19" s="155" t="str">
        <x:f>IF(OR($A19="",X$9="",$D19=""),"",IF(AND($E19&lt;&gt;"",X$9&lt;=$E19,X$9+'06 Lists'!$B$11-1&gt;=$D19),"B","")&amp;IF(AND($F19&lt;&gt;"",X$9&lt;=$F19,X$9+'06 Lists'!$B$11-1&gt;=$D19),"F",""))</x:f>
      </x:c>
      <x:c r="Y19" s="155" t="str">
        <x:f>IF(OR($A19="",Y$9="",$D19=""),"",IF(AND($E19&lt;&gt;"",Y$9&lt;=$E19,Y$9+'06 Lists'!$B$11-1&gt;=$D19),"B","")&amp;IF(AND($F19&lt;&gt;"",Y$9&lt;=$F19,Y$9+'06 Lists'!$B$11-1&gt;=$D19),"F",""))</x:f>
      </x:c>
      <x:c r="Z19" s="155" t="str">
        <x:f>IF(OR($A19="",Z$9="",$D19=""),"",IF(AND($E19&lt;&gt;"",Z$9&lt;=$E19,Z$9+'06 Lists'!$B$11-1&gt;=$D19),"B","")&amp;IF(AND($F19&lt;&gt;"",Z$9&lt;=$F19,Z$9+'06 Lists'!$B$11-1&gt;=$D19),"F",""))</x:f>
      </x:c>
      <x:c r="AA19" s="155" t="str">
        <x:f>IF(OR($A19="",AA$9="",$D19=""),"",IF(AND($E19&lt;&gt;"",AA$9&lt;=$E19,AA$9+'06 Lists'!$B$11-1&gt;=$D19),"B","")&amp;IF(AND($F19&lt;&gt;"",AA$9&lt;=$F19,AA$9+'06 Lists'!$B$11-1&gt;=$D19),"F",""))</x:f>
      </x:c>
      <x:c r="AB19" s="155" t="str">
        <x:f>IF(OR($A19="",AB$9="",$D19=""),"",IF(AND($E19&lt;&gt;"",AB$9&lt;=$E19,AB$9+'06 Lists'!$B$11-1&gt;=$D19),"B","")&amp;IF(AND($F19&lt;&gt;"",AB$9&lt;=$F19,AB$9+'06 Lists'!$B$11-1&gt;=$D19),"F",""))</x:f>
      </x:c>
      <x:c r="AC19" s="155" t="str">
        <x:f>IF(OR($A19="",AC$9="",$D19=""),"",IF(AND($E19&lt;&gt;"",AC$9&lt;=$E19,AC$9+'06 Lists'!$B$11-1&gt;=$D19),"B","")&amp;IF(AND($F19&lt;&gt;"",AC$9&lt;=$F19,AC$9+'06 Lists'!$B$11-1&gt;=$D19),"F",""))</x:f>
      </x:c>
      <x:c r="AD19" s="155" t="str">
        <x:f>IF(OR($A19="",AD$9="",$D19=""),"",IF(AND($E19&lt;&gt;"",AD$9&lt;=$E19,AD$9+'06 Lists'!$B$11-1&gt;=$D19),"B","")&amp;IF(AND($F19&lt;&gt;"",AD$9&lt;=$F19,AD$9+'06 Lists'!$B$11-1&gt;=$D19),"F",""))</x:f>
      </x:c>
      <x:c r="AE19" s="155" t="str">
        <x:f>IF(OR($A19="",AE$9="",$D19=""),"",IF(AND($E19&lt;&gt;"",AE$9&lt;=$E19,AE$9+'06 Lists'!$B$11-1&gt;=$D19),"B","")&amp;IF(AND($F19&lt;&gt;"",AE$9&lt;=$F19,AE$9+'06 Lists'!$B$11-1&gt;=$D19),"F",""))</x:f>
      </x:c>
      <x:c r="AF19" s="155" t="str">
        <x:f>IF(OR($A19="",AF$9="",$D19=""),"",IF(AND($E19&lt;&gt;"",AF$9&lt;=$E19,AF$9+'06 Lists'!$B$11-1&gt;=$D19),"B","")&amp;IF(AND($F19&lt;&gt;"",AF$9&lt;=$F19,AF$9+'06 Lists'!$B$11-1&gt;=$D19),"F",""))</x:f>
      </x:c>
      <x:c r="AG19" s="155" t="str">
        <x:f>IF(OR($A19="",AG$9="",$D19=""),"",IF(AND($E19&lt;&gt;"",AG$9&lt;=$E19,AG$9+'06 Lists'!$B$11-1&gt;=$D19),"B","")&amp;IF(AND($F19&lt;&gt;"",AG$9&lt;=$F19,AG$9+'06 Lists'!$B$11-1&gt;=$D19),"F",""))</x:f>
      </x:c>
    </x:row>
    <x:row r="20" ht="31" customHeight="1">
      <x:c r="A20" s="155" t="str">
        <x:f>IF('B1 Schedule'!A20="","",IF('B1 Schedule'!A20="","",'B1 Schedule'!A20))</x:f>
      </x:c>
      <x:c r="B20" s="155" t="str">
        <x:f>IF('B1 Schedule'!A20="","",IF('B1 Schedule'!B20="","",'B1 Schedule'!B20))</x:f>
      </x:c>
      <x:c r="C20" s="155" t="str">
        <x:f>IF('B1 Schedule'!A20="","",IF('B1 Schedule'!D20="","",'B1 Schedule'!D20))</x:f>
      </x:c>
      <x:c r="D20" s="246" t="str">
        <x:f>IF('B1 Schedule'!A20="","",IF('B1 Schedule'!F20="","",'B1 Schedule'!F20))</x:f>
      </x:c>
      <x:c r="E20" s="246" t="str">
        <x:f>IF('B1 Schedule'!A20="","",IF('B1 Schedule'!G20="","",'B1 Schedule'!G20))</x:f>
      </x:c>
      <x:c r="F20" s="246" t="str">
        <x:f>IF('B1 Schedule'!A20="","",IF('B1 Schedule'!I20&lt;&gt;"",'B1 Schedule'!I20,IF('B1 Schedule'!J20="","",'B1 Schedule'!J20)))</x:f>
      </x:c>
      <x:c r="G20" s="155" t="str">
        <x:f>IF('B1 Schedule'!A20="","",IF('B1 Schedule'!N20="","",'B1 Schedule'!N20))</x:f>
      </x:c>
      <x:c r="H20" s="155" t="str">
        <x:f>IF(OR($A20="",H$9="",$D20=""),"",IF(AND($E20&lt;&gt;"",H$9&lt;=$E20,H$9+'06 Lists'!$B$11-1&gt;=$D20),"B","")&amp;IF(AND($F20&lt;&gt;"",H$9&lt;=$F20,H$9+'06 Lists'!$B$11-1&gt;=$D20),"F",""))</x:f>
      </x:c>
      <x:c r="I20" s="155" t="str">
        <x:f>IF(OR($A20="",I$9="",$D20=""),"",IF(AND($E20&lt;&gt;"",I$9&lt;=$E20,I$9+'06 Lists'!$B$11-1&gt;=$D20),"B","")&amp;IF(AND($F20&lt;&gt;"",I$9&lt;=$F20,I$9+'06 Lists'!$B$11-1&gt;=$D20),"F",""))</x:f>
      </x:c>
      <x:c r="J20" s="155" t="str">
        <x:f>IF(OR($A20="",J$9="",$D20=""),"",IF(AND($E20&lt;&gt;"",J$9&lt;=$E20,J$9+'06 Lists'!$B$11-1&gt;=$D20),"B","")&amp;IF(AND($F20&lt;&gt;"",J$9&lt;=$F20,J$9+'06 Lists'!$B$11-1&gt;=$D20),"F",""))</x:f>
      </x:c>
      <x:c r="K20" s="155" t="str">
        <x:f>IF(OR($A20="",K$9="",$D20=""),"",IF(AND($E20&lt;&gt;"",K$9&lt;=$E20,K$9+'06 Lists'!$B$11-1&gt;=$D20),"B","")&amp;IF(AND($F20&lt;&gt;"",K$9&lt;=$F20,K$9+'06 Lists'!$B$11-1&gt;=$D20),"F",""))</x:f>
      </x:c>
      <x:c r="L20" s="155" t="str">
        <x:f>IF(OR($A20="",L$9="",$D20=""),"",IF(AND($E20&lt;&gt;"",L$9&lt;=$E20,L$9+'06 Lists'!$B$11-1&gt;=$D20),"B","")&amp;IF(AND($F20&lt;&gt;"",L$9&lt;=$F20,L$9+'06 Lists'!$B$11-1&gt;=$D20),"F",""))</x:f>
      </x:c>
      <x:c r="M20" s="155" t="str">
        <x:f>IF(OR($A20="",M$9="",$D20=""),"",IF(AND($E20&lt;&gt;"",M$9&lt;=$E20,M$9+'06 Lists'!$B$11-1&gt;=$D20),"B","")&amp;IF(AND($F20&lt;&gt;"",M$9&lt;=$F20,M$9+'06 Lists'!$B$11-1&gt;=$D20),"F",""))</x:f>
      </x:c>
      <x:c r="N20" s="155" t="str">
        <x:f>IF(OR($A20="",N$9="",$D20=""),"",IF(AND($E20&lt;&gt;"",N$9&lt;=$E20,N$9+'06 Lists'!$B$11-1&gt;=$D20),"B","")&amp;IF(AND($F20&lt;&gt;"",N$9&lt;=$F20,N$9+'06 Lists'!$B$11-1&gt;=$D20),"F",""))</x:f>
      </x:c>
      <x:c r="O20" s="155" t="str">
        <x:f>IF(OR($A20="",O$9="",$D20=""),"",IF(AND($E20&lt;&gt;"",O$9&lt;=$E20,O$9+'06 Lists'!$B$11-1&gt;=$D20),"B","")&amp;IF(AND($F20&lt;&gt;"",O$9&lt;=$F20,O$9+'06 Lists'!$B$11-1&gt;=$D20),"F",""))</x:f>
      </x:c>
      <x:c r="P20" s="155" t="str">
        <x:f>IF(OR($A20="",P$9="",$D20=""),"",IF(AND($E20&lt;&gt;"",P$9&lt;=$E20,P$9+'06 Lists'!$B$11-1&gt;=$D20),"B","")&amp;IF(AND($F20&lt;&gt;"",P$9&lt;=$F20,P$9+'06 Lists'!$B$11-1&gt;=$D20),"F",""))</x:f>
      </x:c>
      <x:c r="Q20" s="155" t="str">
        <x:f>IF(OR($A20="",Q$9="",$D20=""),"",IF(AND($E20&lt;&gt;"",Q$9&lt;=$E20,Q$9+'06 Lists'!$B$11-1&gt;=$D20),"B","")&amp;IF(AND($F20&lt;&gt;"",Q$9&lt;=$F20,Q$9+'06 Lists'!$B$11-1&gt;=$D20),"F",""))</x:f>
      </x:c>
      <x:c r="R20" s="155" t="str">
        <x:f>IF(OR($A20="",R$9="",$D20=""),"",IF(AND($E20&lt;&gt;"",R$9&lt;=$E20,R$9+'06 Lists'!$B$11-1&gt;=$D20),"B","")&amp;IF(AND($F20&lt;&gt;"",R$9&lt;=$F20,R$9+'06 Lists'!$B$11-1&gt;=$D20),"F",""))</x:f>
      </x:c>
      <x:c r="S20" s="155" t="str">
        <x:f>IF(OR($A20="",S$9="",$D20=""),"",IF(AND($E20&lt;&gt;"",S$9&lt;=$E20,S$9+'06 Lists'!$B$11-1&gt;=$D20),"B","")&amp;IF(AND($F20&lt;&gt;"",S$9&lt;=$F20,S$9+'06 Lists'!$B$11-1&gt;=$D20),"F",""))</x:f>
      </x:c>
      <x:c r="T20" s="155" t="str">
        <x:f>IF(OR($A20="",T$9="",$D20=""),"",IF(AND($E20&lt;&gt;"",T$9&lt;=$E20,T$9+'06 Lists'!$B$11-1&gt;=$D20),"B","")&amp;IF(AND($F20&lt;&gt;"",T$9&lt;=$F20,T$9+'06 Lists'!$B$11-1&gt;=$D20),"F",""))</x:f>
      </x:c>
      <x:c r="U20" s="155" t="str">
        <x:f>IF(OR($A20="",U$9="",$D20=""),"",IF(AND($E20&lt;&gt;"",U$9&lt;=$E20,U$9+'06 Lists'!$B$11-1&gt;=$D20),"B","")&amp;IF(AND($F20&lt;&gt;"",U$9&lt;=$F20,U$9+'06 Lists'!$B$11-1&gt;=$D20),"F",""))</x:f>
      </x:c>
      <x:c r="V20" s="155" t="str">
        <x:f>IF(OR($A20="",V$9="",$D20=""),"",IF(AND($E20&lt;&gt;"",V$9&lt;=$E20,V$9+'06 Lists'!$B$11-1&gt;=$D20),"B","")&amp;IF(AND($F20&lt;&gt;"",V$9&lt;=$F20,V$9+'06 Lists'!$B$11-1&gt;=$D20),"F",""))</x:f>
      </x:c>
      <x:c r="W20" s="155" t="str">
        <x:f>IF(OR($A20="",W$9="",$D20=""),"",IF(AND($E20&lt;&gt;"",W$9&lt;=$E20,W$9+'06 Lists'!$B$11-1&gt;=$D20),"B","")&amp;IF(AND($F20&lt;&gt;"",W$9&lt;=$F20,W$9+'06 Lists'!$B$11-1&gt;=$D20),"F",""))</x:f>
      </x:c>
      <x:c r="X20" s="155" t="str">
        <x:f>IF(OR($A20="",X$9="",$D20=""),"",IF(AND($E20&lt;&gt;"",X$9&lt;=$E20,X$9+'06 Lists'!$B$11-1&gt;=$D20),"B","")&amp;IF(AND($F20&lt;&gt;"",X$9&lt;=$F20,X$9+'06 Lists'!$B$11-1&gt;=$D20),"F",""))</x:f>
      </x:c>
      <x:c r="Y20" s="155" t="str">
        <x:f>IF(OR($A20="",Y$9="",$D20=""),"",IF(AND($E20&lt;&gt;"",Y$9&lt;=$E20,Y$9+'06 Lists'!$B$11-1&gt;=$D20),"B","")&amp;IF(AND($F20&lt;&gt;"",Y$9&lt;=$F20,Y$9+'06 Lists'!$B$11-1&gt;=$D20),"F",""))</x:f>
      </x:c>
      <x:c r="Z20" s="155" t="str">
        <x:f>IF(OR($A20="",Z$9="",$D20=""),"",IF(AND($E20&lt;&gt;"",Z$9&lt;=$E20,Z$9+'06 Lists'!$B$11-1&gt;=$D20),"B","")&amp;IF(AND($F20&lt;&gt;"",Z$9&lt;=$F20,Z$9+'06 Lists'!$B$11-1&gt;=$D20),"F",""))</x:f>
      </x:c>
      <x:c r="AA20" s="155" t="str">
        <x:f>IF(OR($A20="",AA$9="",$D20=""),"",IF(AND($E20&lt;&gt;"",AA$9&lt;=$E20,AA$9+'06 Lists'!$B$11-1&gt;=$D20),"B","")&amp;IF(AND($F20&lt;&gt;"",AA$9&lt;=$F20,AA$9+'06 Lists'!$B$11-1&gt;=$D20),"F",""))</x:f>
      </x:c>
      <x:c r="AB20" s="155" t="str">
        <x:f>IF(OR($A20="",AB$9="",$D20=""),"",IF(AND($E20&lt;&gt;"",AB$9&lt;=$E20,AB$9+'06 Lists'!$B$11-1&gt;=$D20),"B","")&amp;IF(AND($F20&lt;&gt;"",AB$9&lt;=$F20,AB$9+'06 Lists'!$B$11-1&gt;=$D20),"F",""))</x:f>
      </x:c>
      <x:c r="AC20" s="155" t="str">
        <x:f>IF(OR($A20="",AC$9="",$D20=""),"",IF(AND($E20&lt;&gt;"",AC$9&lt;=$E20,AC$9+'06 Lists'!$B$11-1&gt;=$D20),"B","")&amp;IF(AND($F20&lt;&gt;"",AC$9&lt;=$F20,AC$9+'06 Lists'!$B$11-1&gt;=$D20),"F",""))</x:f>
      </x:c>
      <x:c r="AD20" s="155" t="str">
        <x:f>IF(OR($A20="",AD$9="",$D20=""),"",IF(AND($E20&lt;&gt;"",AD$9&lt;=$E20,AD$9+'06 Lists'!$B$11-1&gt;=$D20),"B","")&amp;IF(AND($F20&lt;&gt;"",AD$9&lt;=$F20,AD$9+'06 Lists'!$B$11-1&gt;=$D20),"F",""))</x:f>
      </x:c>
      <x:c r="AE20" s="155" t="str">
        <x:f>IF(OR($A20="",AE$9="",$D20=""),"",IF(AND($E20&lt;&gt;"",AE$9&lt;=$E20,AE$9+'06 Lists'!$B$11-1&gt;=$D20),"B","")&amp;IF(AND($F20&lt;&gt;"",AE$9&lt;=$F20,AE$9+'06 Lists'!$B$11-1&gt;=$D20),"F",""))</x:f>
      </x:c>
      <x:c r="AF20" s="155" t="str">
        <x:f>IF(OR($A20="",AF$9="",$D20=""),"",IF(AND($E20&lt;&gt;"",AF$9&lt;=$E20,AF$9+'06 Lists'!$B$11-1&gt;=$D20),"B","")&amp;IF(AND($F20&lt;&gt;"",AF$9&lt;=$F20,AF$9+'06 Lists'!$B$11-1&gt;=$D20),"F",""))</x:f>
      </x:c>
      <x:c r="AG20" s="155" t="str">
        <x:f>IF(OR($A20="",AG$9="",$D20=""),"",IF(AND($E20&lt;&gt;"",AG$9&lt;=$E20,AG$9+'06 Lists'!$B$11-1&gt;=$D20),"B","")&amp;IF(AND($F20&lt;&gt;"",AG$9&lt;=$F20,AG$9+'06 Lists'!$B$11-1&gt;=$D20),"F",""))</x:f>
      </x:c>
    </x:row>
    <x:row r="21" ht="31" customHeight="1">
      <x:c r="A21" s="155" t="str">
        <x:f>IF('B1 Schedule'!A21="","",IF('B1 Schedule'!A21="","",'B1 Schedule'!A21))</x:f>
      </x:c>
      <x:c r="B21" s="155" t="str">
        <x:f>IF('B1 Schedule'!A21="","",IF('B1 Schedule'!B21="","",'B1 Schedule'!B21))</x:f>
      </x:c>
      <x:c r="C21" s="155" t="str">
        <x:f>IF('B1 Schedule'!A21="","",IF('B1 Schedule'!D21="","",'B1 Schedule'!D21))</x:f>
      </x:c>
      <x:c r="D21" s="246" t="str">
        <x:f>IF('B1 Schedule'!A21="","",IF('B1 Schedule'!F21="","",'B1 Schedule'!F21))</x:f>
      </x:c>
      <x:c r="E21" s="246" t="str">
        <x:f>IF('B1 Schedule'!A21="","",IF('B1 Schedule'!G21="","",'B1 Schedule'!G21))</x:f>
      </x:c>
      <x:c r="F21" s="246" t="str">
        <x:f>IF('B1 Schedule'!A21="","",IF('B1 Schedule'!I21&lt;&gt;"",'B1 Schedule'!I21,IF('B1 Schedule'!J21="","",'B1 Schedule'!J21)))</x:f>
      </x:c>
      <x:c r="G21" s="155" t="str">
        <x:f>IF('B1 Schedule'!A21="","",IF('B1 Schedule'!N21="","",'B1 Schedule'!N21))</x:f>
      </x:c>
      <x:c r="H21" s="155" t="str">
        <x:f>IF(OR($A21="",H$9="",$D21=""),"",IF(AND($E21&lt;&gt;"",H$9&lt;=$E21,H$9+'06 Lists'!$B$11-1&gt;=$D21),"B","")&amp;IF(AND($F21&lt;&gt;"",H$9&lt;=$F21,H$9+'06 Lists'!$B$11-1&gt;=$D21),"F",""))</x:f>
      </x:c>
      <x:c r="I21" s="155" t="str">
        <x:f>IF(OR($A21="",I$9="",$D21=""),"",IF(AND($E21&lt;&gt;"",I$9&lt;=$E21,I$9+'06 Lists'!$B$11-1&gt;=$D21),"B","")&amp;IF(AND($F21&lt;&gt;"",I$9&lt;=$F21,I$9+'06 Lists'!$B$11-1&gt;=$D21),"F",""))</x:f>
      </x:c>
      <x:c r="J21" s="155" t="str">
        <x:f>IF(OR($A21="",J$9="",$D21=""),"",IF(AND($E21&lt;&gt;"",J$9&lt;=$E21,J$9+'06 Lists'!$B$11-1&gt;=$D21),"B","")&amp;IF(AND($F21&lt;&gt;"",J$9&lt;=$F21,J$9+'06 Lists'!$B$11-1&gt;=$D21),"F",""))</x:f>
      </x:c>
      <x:c r="K21" s="155" t="str">
        <x:f>IF(OR($A21="",K$9="",$D21=""),"",IF(AND($E21&lt;&gt;"",K$9&lt;=$E21,K$9+'06 Lists'!$B$11-1&gt;=$D21),"B","")&amp;IF(AND($F21&lt;&gt;"",K$9&lt;=$F21,K$9+'06 Lists'!$B$11-1&gt;=$D21),"F",""))</x:f>
      </x:c>
      <x:c r="L21" s="155" t="str">
        <x:f>IF(OR($A21="",L$9="",$D21=""),"",IF(AND($E21&lt;&gt;"",L$9&lt;=$E21,L$9+'06 Lists'!$B$11-1&gt;=$D21),"B","")&amp;IF(AND($F21&lt;&gt;"",L$9&lt;=$F21,L$9+'06 Lists'!$B$11-1&gt;=$D21),"F",""))</x:f>
      </x:c>
      <x:c r="M21" s="155" t="str">
        <x:f>IF(OR($A21="",M$9="",$D21=""),"",IF(AND($E21&lt;&gt;"",M$9&lt;=$E21,M$9+'06 Lists'!$B$11-1&gt;=$D21),"B","")&amp;IF(AND($F21&lt;&gt;"",M$9&lt;=$F21,M$9+'06 Lists'!$B$11-1&gt;=$D21),"F",""))</x:f>
      </x:c>
      <x:c r="N21" s="155" t="str">
        <x:f>IF(OR($A21="",N$9="",$D21=""),"",IF(AND($E21&lt;&gt;"",N$9&lt;=$E21,N$9+'06 Lists'!$B$11-1&gt;=$D21),"B","")&amp;IF(AND($F21&lt;&gt;"",N$9&lt;=$F21,N$9+'06 Lists'!$B$11-1&gt;=$D21),"F",""))</x:f>
      </x:c>
      <x:c r="O21" s="155" t="str">
        <x:f>IF(OR($A21="",O$9="",$D21=""),"",IF(AND($E21&lt;&gt;"",O$9&lt;=$E21,O$9+'06 Lists'!$B$11-1&gt;=$D21),"B","")&amp;IF(AND($F21&lt;&gt;"",O$9&lt;=$F21,O$9+'06 Lists'!$B$11-1&gt;=$D21),"F",""))</x:f>
      </x:c>
      <x:c r="P21" s="155" t="str">
        <x:f>IF(OR($A21="",P$9="",$D21=""),"",IF(AND($E21&lt;&gt;"",P$9&lt;=$E21,P$9+'06 Lists'!$B$11-1&gt;=$D21),"B","")&amp;IF(AND($F21&lt;&gt;"",P$9&lt;=$F21,P$9+'06 Lists'!$B$11-1&gt;=$D21),"F",""))</x:f>
      </x:c>
      <x:c r="Q21" s="155" t="str">
        <x:f>IF(OR($A21="",Q$9="",$D21=""),"",IF(AND($E21&lt;&gt;"",Q$9&lt;=$E21,Q$9+'06 Lists'!$B$11-1&gt;=$D21),"B","")&amp;IF(AND($F21&lt;&gt;"",Q$9&lt;=$F21,Q$9+'06 Lists'!$B$11-1&gt;=$D21),"F",""))</x:f>
      </x:c>
      <x:c r="R21" s="155" t="str">
        <x:f>IF(OR($A21="",R$9="",$D21=""),"",IF(AND($E21&lt;&gt;"",R$9&lt;=$E21,R$9+'06 Lists'!$B$11-1&gt;=$D21),"B","")&amp;IF(AND($F21&lt;&gt;"",R$9&lt;=$F21,R$9+'06 Lists'!$B$11-1&gt;=$D21),"F",""))</x:f>
      </x:c>
      <x:c r="S21" s="155" t="str">
        <x:f>IF(OR($A21="",S$9="",$D21=""),"",IF(AND($E21&lt;&gt;"",S$9&lt;=$E21,S$9+'06 Lists'!$B$11-1&gt;=$D21),"B","")&amp;IF(AND($F21&lt;&gt;"",S$9&lt;=$F21,S$9+'06 Lists'!$B$11-1&gt;=$D21),"F",""))</x:f>
      </x:c>
      <x:c r="T21" s="155" t="str">
        <x:f>IF(OR($A21="",T$9="",$D21=""),"",IF(AND($E21&lt;&gt;"",T$9&lt;=$E21,T$9+'06 Lists'!$B$11-1&gt;=$D21),"B","")&amp;IF(AND($F21&lt;&gt;"",T$9&lt;=$F21,T$9+'06 Lists'!$B$11-1&gt;=$D21),"F",""))</x:f>
      </x:c>
      <x:c r="U21" s="155" t="str">
        <x:f>IF(OR($A21="",U$9="",$D21=""),"",IF(AND($E21&lt;&gt;"",U$9&lt;=$E21,U$9+'06 Lists'!$B$11-1&gt;=$D21),"B","")&amp;IF(AND($F21&lt;&gt;"",U$9&lt;=$F21,U$9+'06 Lists'!$B$11-1&gt;=$D21),"F",""))</x:f>
      </x:c>
      <x:c r="V21" s="155" t="str">
        <x:f>IF(OR($A21="",V$9="",$D21=""),"",IF(AND($E21&lt;&gt;"",V$9&lt;=$E21,V$9+'06 Lists'!$B$11-1&gt;=$D21),"B","")&amp;IF(AND($F21&lt;&gt;"",V$9&lt;=$F21,V$9+'06 Lists'!$B$11-1&gt;=$D21),"F",""))</x:f>
      </x:c>
      <x:c r="W21" s="155" t="str">
        <x:f>IF(OR($A21="",W$9="",$D21=""),"",IF(AND($E21&lt;&gt;"",W$9&lt;=$E21,W$9+'06 Lists'!$B$11-1&gt;=$D21),"B","")&amp;IF(AND($F21&lt;&gt;"",W$9&lt;=$F21,W$9+'06 Lists'!$B$11-1&gt;=$D21),"F",""))</x:f>
      </x:c>
      <x:c r="X21" s="155" t="str">
        <x:f>IF(OR($A21="",X$9="",$D21=""),"",IF(AND($E21&lt;&gt;"",X$9&lt;=$E21,X$9+'06 Lists'!$B$11-1&gt;=$D21),"B","")&amp;IF(AND($F21&lt;&gt;"",X$9&lt;=$F21,X$9+'06 Lists'!$B$11-1&gt;=$D21),"F",""))</x:f>
      </x:c>
      <x:c r="Y21" s="155" t="str">
        <x:f>IF(OR($A21="",Y$9="",$D21=""),"",IF(AND($E21&lt;&gt;"",Y$9&lt;=$E21,Y$9+'06 Lists'!$B$11-1&gt;=$D21),"B","")&amp;IF(AND($F21&lt;&gt;"",Y$9&lt;=$F21,Y$9+'06 Lists'!$B$11-1&gt;=$D21),"F",""))</x:f>
      </x:c>
      <x:c r="Z21" s="155" t="str">
        <x:f>IF(OR($A21="",Z$9="",$D21=""),"",IF(AND($E21&lt;&gt;"",Z$9&lt;=$E21,Z$9+'06 Lists'!$B$11-1&gt;=$D21),"B","")&amp;IF(AND($F21&lt;&gt;"",Z$9&lt;=$F21,Z$9+'06 Lists'!$B$11-1&gt;=$D21),"F",""))</x:f>
      </x:c>
      <x:c r="AA21" s="155" t="str">
        <x:f>IF(OR($A21="",AA$9="",$D21=""),"",IF(AND($E21&lt;&gt;"",AA$9&lt;=$E21,AA$9+'06 Lists'!$B$11-1&gt;=$D21),"B","")&amp;IF(AND($F21&lt;&gt;"",AA$9&lt;=$F21,AA$9+'06 Lists'!$B$11-1&gt;=$D21),"F",""))</x:f>
      </x:c>
      <x:c r="AB21" s="155" t="str">
        <x:f>IF(OR($A21="",AB$9="",$D21=""),"",IF(AND($E21&lt;&gt;"",AB$9&lt;=$E21,AB$9+'06 Lists'!$B$11-1&gt;=$D21),"B","")&amp;IF(AND($F21&lt;&gt;"",AB$9&lt;=$F21,AB$9+'06 Lists'!$B$11-1&gt;=$D21),"F",""))</x:f>
      </x:c>
      <x:c r="AC21" s="155" t="str">
        <x:f>IF(OR($A21="",AC$9="",$D21=""),"",IF(AND($E21&lt;&gt;"",AC$9&lt;=$E21,AC$9+'06 Lists'!$B$11-1&gt;=$D21),"B","")&amp;IF(AND($F21&lt;&gt;"",AC$9&lt;=$F21,AC$9+'06 Lists'!$B$11-1&gt;=$D21),"F",""))</x:f>
      </x:c>
      <x:c r="AD21" s="155" t="str">
        <x:f>IF(OR($A21="",AD$9="",$D21=""),"",IF(AND($E21&lt;&gt;"",AD$9&lt;=$E21,AD$9+'06 Lists'!$B$11-1&gt;=$D21),"B","")&amp;IF(AND($F21&lt;&gt;"",AD$9&lt;=$F21,AD$9+'06 Lists'!$B$11-1&gt;=$D21),"F",""))</x:f>
      </x:c>
      <x:c r="AE21" s="155" t="str">
        <x:f>IF(OR($A21="",AE$9="",$D21=""),"",IF(AND($E21&lt;&gt;"",AE$9&lt;=$E21,AE$9+'06 Lists'!$B$11-1&gt;=$D21),"B","")&amp;IF(AND($F21&lt;&gt;"",AE$9&lt;=$F21,AE$9+'06 Lists'!$B$11-1&gt;=$D21),"F",""))</x:f>
      </x:c>
      <x:c r="AF21" s="155" t="str">
        <x:f>IF(OR($A21="",AF$9="",$D21=""),"",IF(AND($E21&lt;&gt;"",AF$9&lt;=$E21,AF$9+'06 Lists'!$B$11-1&gt;=$D21),"B","")&amp;IF(AND($F21&lt;&gt;"",AF$9&lt;=$F21,AF$9+'06 Lists'!$B$11-1&gt;=$D21),"F",""))</x:f>
      </x:c>
      <x:c r="AG21" s="155" t="str">
        <x:f>IF(OR($A21="",AG$9="",$D21=""),"",IF(AND($E21&lt;&gt;"",AG$9&lt;=$E21,AG$9+'06 Lists'!$B$11-1&gt;=$D21),"B","")&amp;IF(AND($F21&lt;&gt;"",AG$9&lt;=$F21,AG$9+'06 Lists'!$B$11-1&gt;=$D21),"F",""))</x:f>
      </x:c>
    </x:row>
    <x:row r="22" ht="31" customHeight="1">
      <x:c r="A22" s="155" t="str">
        <x:f>IF('B1 Schedule'!A22="","",IF('B1 Schedule'!A22="","",'B1 Schedule'!A22))</x:f>
      </x:c>
      <x:c r="B22" s="155" t="str">
        <x:f>IF('B1 Schedule'!A22="","",IF('B1 Schedule'!B22="","",'B1 Schedule'!B22))</x:f>
      </x:c>
      <x:c r="C22" s="155" t="str">
        <x:f>IF('B1 Schedule'!A22="","",IF('B1 Schedule'!D22="","",'B1 Schedule'!D22))</x:f>
      </x:c>
      <x:c r="D22" s="246" t="str">
        <x:f>IF('B1 Schedule'!A22="","",IF('B1 Schedule'!F22="","",'B1 Schedule'!F22))</x:f>
      </x:c>
      <x:c r="E22" s="246" t="str">
        <x:f>IF('B1 Schedule'!A22="","",IF('B1 Schedule'!G22="","",'B1 Schedule'!G22))</x:f>
      </x:c>
      <x:c r="F22" s="246" t="str">
        <x:f>IF('B1 Schedule'!A22="","",IF('B1 Schedule'!I22&lt;&gt;"",'B1 Schedule'!I22,IF('B1 Schedule'!J22="","",'B1 Schedule'!J22)))</x:f>
      </x:c>
      <x:c r="G22" s="155" t="str">
        <x:f>IF('B1 Schedule'!A22="","",IF('B1 Schedule'!N22="","",'B1 Schedule'!N22))</x:f>
      </x:c>
      <x:c r="H22" s="155" t="str">
        <x:f>IF(OR($A22="",H$9="",$D22=""),"",IF(AND($E22&lt;&gt;"",H$9&lt;=$E22,H$9+'06 Lists'!$B$11-1&gt;=$D22),"B","")&amp;IF(AND($F22&lt;&gt;"",H$9&lt;=$F22,H$9+'06 Lists'!$B$11-1&gt;=$D22),"F",""))</x:f>
      </x:c>
      <x:c r="I22" s="155" t="str">
        <x:f>IF(OR($A22="",I$9="",$D22=""),"",IF(AND($E22&lt;&gt;"",I$9&lt;=$E22,I$9+'06 Lists'!$B$11-1&gt;=$D22),"B","")&amp;IF(AND($F22&lt;&gt;"",I$9&lt;=$F22,I$9+'06 Lists'!$B$11-1&gt;=$D22),"F",""))</x:f>
      </x:c>
      <x:c r="J22" s="155" t="str">
        <x:f>IF(OR($A22="",J$9="",$D22=""),"",IF(AND($E22&lt;&gt;"",J$9&lt;=$E22,J$9+'06 Lists'!$B$11-1&gt;=$D22),"B","")&amp;IF(AND($F22&lt;&gt;"",J$9&lt;=$F22,J$9+'06 Lists'!$B$11-1&gt;=$D22),"F",""))</x:f>
      </x:c>
      <x:c r="K22" s="155" t="str">
        <x:f>IF(OR($A22="",K$9="",$D22=""),"",IF(AND($E22&lt;&gt;"",K$9&lt;=$E22,K$9+'06 Lists'!$B$11-1&gt;=$D22),"B","")&amp;IF(AND($F22&lt;&gt;"",K$9&lt;=$F22,K$9+'06 Lists'!$B$11-1&gt;=$D22),"F",""))</x:f>
      </x:c>
      <x:c r="L22" s="155" t="str">
        <x:f>IF(OR($A22="",L$9="",$D22=""),"",IF(AND($E22&lt;&gt;"",L$9&lt;=$E22,L$9+'06 Lists'!$B$11-1&gt;=$D22),"B","")&amp;IF(AND($F22&lt;&gt;"",L$9&lt;=$F22,L$9+'06 Lists'!$B$11-1&gt;=$D22),"F",""))</x:f>
      </x:c>
      <x:c r="M22" s="155" t="str">
        <x:f>IF(OR($A22="",M$9="",$D22=""),"",IF(AND($E22&lt;&gt;"",M$9&lt;=$E22,M$9+'06 Lists'!$B$11-1&gt;=$D22),"B","")&amp;IF(AND($F22&lt;&gt;"",M$9&lt;=$F22,M$9+'06 Lists'!$B$11-1&gt;=$D22),"F",""))</x:f>
      </x:c>
      <x:c r="N22" s="155" t="str">
        <x:f>IF(OR($A22="",N$9="",$D22=""),"",IF(AND($E22&lt;&gt;"",N$9&lt;=$E22,N$9+'06 Lists'!$B$11-1&gt;=$D22),"B","")&amp;IF(AND($F22&lt;&gt;"",N$9&lt;=$F22,N$9+'06 Lists'!$B$11-1&gt;=$D22),"F",""))</x:f>
      </x:c>
      <x:c r="O22" s="155" t="str">
        <x:f>IF(OR($A22="",O$9="",$D22=""),"",IF(AND($E22&lt;&gt;"",O$9&lt;=$E22,O$9+'06 Lists'!$B$11-1&gt;=$D22),"B","")&amp;IF(AND($F22&lt;&gt;"",O$9&lt;=$F22,O$9+'06 Lists'!$B$11-1&gt;=$D22),"F",""))</x:f>
      </x:c>
      <x:c r="P22" s="155" t="str">
        <x:f>IF(OR($A22="",P$9="",$D22=""),"",IF(AND($E22&lt;&gt;"",P$9&lt;=$E22,P$9+'06 Lists'!$B$11-1&gt;=$D22),"B","")&amp;IF(AND($F22&lt;&gt;"",P$9&lt;=$F22,P$9+'06 Lists'!$B$11-1&gt;=$D22),"F",""))</x:f>
      </x:c>
      <x:c r="Q22" s="155" t="str">
        <x:f>IF(OR($A22="",Q$9="",$D22=""),"",IF(AND($E22&lt;&gt;"",Q$9&lt;=$E22,Q$9+'06 Lists'!$B$11-1&gt;=$D22),"B","")&amp;IF(AND($F22&lt;&gt;"",Q$9&lt;=$F22,Q$9+'06 Lists'!$B$11-1&gt;=$D22),"F",""))</x:f>
      </x:c>
      <x:c r="R22" s="155" t="str">
        <x:f>IF(OR($A22="",R$9="",$D22=""),"",IF(AND($E22&lt;&gt;"",R$9&lt;=$E22,R$9+'06 Lists'!$B$11-1&gt;=$D22),"B","")&amp;IF(AND($F22&lt;&gt;"",R$9&lt;=$F22,R$9+'06 Lists'!$B$11-1&gt;=$D22),"F",""))</x:f>
      </x:c>
      <x:c r="S22" s="155" t="str">
        <x:f>IF(OR($A22="",S$9="",$D22=""),"",IF(AND($E22&lt;&gt;"",S$9&lt;=$E22,S$9+'06 Lists'!$B$11-1&gt;=$D22),"B","")&amp;IF(AND($F22&lt;&gt;"",S$9&lt;=$F22,S$9+'06 Lists'!$B$11-1&gt;=$D22),"F",""))</x:f>
      </x:c>
      <x:c r="T22" s="155" t="str">
        <x:f>IF(OR($A22="",T$9="",$D22=""),"",IF(AND($E22&lt;&gt;"",T$9&lt;=$E22,T$9+'06 Lists'!$B$11-1&gt;=$D22),"B","")&amp;IF(AND($F22&lt;&gt;"",T$9&lt;=$F22,T$9+'06 Lists'!$B$11-1&gt;=$D22),"F",""))</x:f>
      </x:c>
      <x:c r="U22" s="155" t="str">
        <x:f>IF(OR($A22="",U$9="",$D22=""),"",IF(AND($E22&lt;&gt;"",U$9&lt;=$E22,U$9+'06 Lists'!$B$11-1&gt;=$D22),"B","")&amp;IF(AND($F22&lt;&gt;"",U$9&lt;=$F22,U$9+'06 Lists'!$B$11-1&gt;=$D22),"F",""))</x:f>
      </x:c>
      <x:c r="V22" s="155" t="str">
        <x:f>IF(OR($A22="",V$9="",$D22=""),"",IF(AND($E22&lt;&gt;"",V$9&lt;=$E22,V$9+'06 Lists'!$B$11-1&gt;=$D22),"B","")&amp;IF(AND($F22&lt;&gt;"",V$9&lt;=$F22,V$9+'06 Lists'!$B$11-1&gt;=$D22),"F",""))</x:f>
      </x:c>
      <x:c r="W22" s="155" t="str">
        <x:f>IF(OR($A22="",W$9="",$D22=""),"",IF(AND($E22&lt;&gt;"",W$9&lt;=$E22,W$9+'06 Lists'!$B$11-1&gt;=$D22),"B","")&amp;IF(AND($F22&lt;&gt;"",W$9&lt;=$F22,W$9+'06 Lists'!$B$11-1&gt;=$D22),"F",""))</x:f>
      </x:c>
      <x:c r="X22" s="155" t="str">
        <x:f>IF(OR($A22="",X$9="",$D22=""),"",IF(AND($E22&lt;&gt;"",X$9&lt;=$E22,X$9+'06 Lists'!$B$11-1&gt;=$D22),"B","")&amp;IF(AND($F22&lt;&gt;"",X$9&lt;=$F22,X$9+'06 Lists'!$B$11-1&gt;=$D22),"F",""))</x:f>
      </x:c>
      <x:c r="Y22" s="155" t="str">
        <x:f>IF(OR($A22="",Y$9="",$D22=""),"",IF(AND($E22&lt;&gt;"",Y$9&lt;=$E22,Y$9+'06 Lists'!$B$11-1&gt;=$D22),"B","")&amp;IF(AND($F22&lt;&gt;"",Y$9&lt;=$F22,Y$9+'06 Lists'!$B$11-1&gt;=$D22),"F",""))</x:f>
      </x:c>
      <x:c r="Z22" s="155" t="str">
        <x:f>IF(OR($A22="",Z$9="",$D22=""),"",IF(AND($E22&lt;&gt;"",Z$9&lt;=$E22,Z$9+'06 Lists'!$B$11-1&gt;=$D22),"B","")&amp;IF(AND($F22&lt;&gt;"",Z$9&lt;=$F22,Z$9+'06 Lists'!$B$11-1&gt;=$D22),"F",""))</x:f>
      </x:c>
      <x:c r="AA22" s="155" t="str">
        <x:f>IF(OR($A22="",AA$9="",$D22=""),"",IF(AND($E22&lt;&gt;"",AA$9&lt;=$E22,AA$9+'06 Lists'!$B$11-1&gt;=$D22),"B","")&amp;IF(AND($F22&lt;&gt;"",AA$9&lt;=$F22,AA$9+'06 Lists'!$B$11-1&gt;=$D22),"F",""))</x:f>
      </x:c>
      <x:c r="AB22" s="155" t="str">
        <x:f>IF(OR($A22="",AB$9="",$D22=""),"",IF(AND($E22&lt;&gt;"",AB$9&lt;=$E22,AB$9+'06 Lists'!$B$11-1&gt;=$D22),"B","")&amp;IF(AND($F22&lt;&gt;"",AB$9&lt;=$F22,AB$9+'06 Lists'!$B$11-1&gt;=$D22),"F",""))</x:f>
      </x:c>
      <x:c r="AC22" s="155" t="str">
        <x:f>IF(OR($A22="",AC$9="",$D22=""),"",IF(AND($E22&lt;&gt;"",AC$9&lt;=$E22,AC$9+'06 Lists'!$B$11-1&gt;=$D22),"B","")&amp;IF(AND($F22&lt;&gt;"",AC$9&lt;=$F22,AC$9+'06 Lists'!$B$11-1&gt;=$D22),"F",""))</x:f>
      </x:c>
      <x:c r="AD22" s="155" t="str">
        <x:f>IF(OR($A22="",AD$9="",$D22=""),"",IF(AND($E22&lt;&gt;"",AD$9&lt;=$E22,AD$9+'06 Lists'!$B$11-1&gt;=$D22),"B","")&amp;IF(AND($F22&lt;&gt;"",AD$9&lt;=$F22,AD$9+'06 Lists'!$B$11-1&gt;=$D22),"F",""))</x:f>
      </x:c>
      <x:c r="AE22" s="155" t="str">
        <x:f>IF(OR($A22="",AE$9="",$D22=""),"",IF(AND($E22&lt;&gt;"",AE$9&lt;=$E22,AE$9+'06 Lists'!$B$11-1&gt;=$D22),"B","")&amp;IF(AND($F22&lt;&gt;"",AE$9&lt;=$F22,AE$9+'06 Lists'!$B$11-1&gt;=$D22),"F",""))</x:f>
      </x:c>
      <x:c r="AF22" s="155" t="str">
        <x:f>IF(OR($A22="",AF$9="",$D22=""),"",IF(AND($E22&lt;&gt;"",AF$9&lt;=$E22,AF$9+'06 Lists'!$B$11-1&gt;=$D22),"B","")&amp;IF(AND($F22&lt;&gt;"",AF$9&lt;=$F22,AF$9+'06 Lists'!$B$11-1&gt;=$D22),"F",""))</x:f>
      </x:c>
      <x:c r="AG22" s="155" t="str">
        <x:f>IF(OR($A22="",AG$9="",$D22=""),"",IF(AND($E22&lt;&gt;"",AG$9&lt;=$E22,AG$9+'06 Lists'!$B$11-1&gt;=$D22),"B","")&amp;IF(AND($F22&lt;&gt;"",AG$9&lt;=$F22,AG$9+'06 Lists'!$B$11-1&gt;=$D22),"F",""))</x:f>
      </x:c>
    </x:row>
    <x:row r="23" ht="31" customHeight="1">
      <x:c r="A23" s="155" t="str">
        <x:f>IF('B1 Schedule'!A23="","",IF('B1 Schedule'!A23="","",'B1 Schedule'!A23))</x:f>
      </x:c>
      <x:c r="B23" s="155" t="str">
        <x:f>IF('B1 Schedule'!A23="","",IF('B1 Schedule'!B23="","",'B1 Schedule'!B23))</x:f>
      </x:c>
      <x:c r="C23" s="155" t="str">
        <x:f>IF('B1 Schedule'!A23="","",IF('B1 Schedule'!D23="","",'B1 Schedule'!D23))</x:f>
      </x:c>
      <x:c r="D23" s="246" t="str">
        <x:f>IF('B1 Schedule'!A23="","",IF('B1 Schedule'!F23="","",'B1 Schedule'!F23))</x:f>
      </x:c>
      <x:c r="E23" s="246" t="str">
        <x:f>IF('B1 Schedule'!A23="","",IF('B1 Schedule'!G23="","",'B1 Schedule'!G23))</x:f>
      </x:c>
      <x:c r="F23" s="246" t="str">
        <x:f>IF('B1 Schedule'!A23="","",IF('B1 Schedule'!I23&lt;&gt;"",'B1 Schedule'!I23,IF('B1 Schedule'!J23="","",'B1 Schedule'!J23)))</x:f>
      </x:c>
      <x:c r="G23" s="155" t="str">
        <x:f>IF('B1 Schedule'!A23="","",IF('B1 Schedule'!N23="","",'B1 Schedule'!N23))</x:f>
      </x:c>
      <x:c r="H23" s="155" t="str">
        <x:f>IF(OR($A23="",H$9="",$D23=""),"",IF(AND($E23&lt;&gt;"",H$9&lt;=$E23,H$9+'06 Lists'!$B$11-1&gt;=$D23),"B","")&amp;IF(AND($F23&lt;&gt;"",H$9&lt;=$F23,H$9+'06 Lists'!$B$11-1&gt;=$D23),"F",""))</x:f>
      </x:c>
      <x:c r="I23" s="155" t="str">
        <x:f>IF(OR($A23="",I$9="",$D23=""),"",IF(AND($E23&lt;&gt;"",I$9&lt;=$E23,I$9+'06 Lists'!$B$11-1&gt;=$D23),"B","")&amp;IF(AND($F23&lt;&gt;"",I$9&lt;=$F23,I$9+'06 Lists'!$B$11-1&gt;=$D23),"F",""))</x:f>
      </x:c>
      <x:c r="J23" s="155" t="str">
        <x:f>IF(OR($A23="",J$9="",$D23=""),"",IF(AND($E23&lt;&gt;"",J$9&lt;=$E23,J$9+'06 Lists'!$B$11-1&gt;=$D23),"B","")&amp;IF(AND($F23&lt;&gt;"",J$9&lt;=$F23,J$9+'06 Lists'!$B$11-1&gt;=$D23),"F",""))</x:f>
      </x:c>
      <x:c r="K23" s="155" t="str">
        <x:f>IF(OR($A23="",K$9="",$D23=""),"",IF(AND($E23&lt;&gt;"",K$9&lt;=$E23,K$9+'06 Lists'!$B$11-1&gt;=$D23),"B","")&amp;IF(AND($F23&lt;&gt;"",K$9&lt;=$F23,K$9+'06 Lists'!$B$11-1&gt;=$D23),"F",""))</x:f>
      </x:c>
      <x:c r="L23" s="155" t="str">
        <x:f>IF(OR($A23="",L$9="",$D23=""),"",IF(AND($E23&lt;&gt;"",L$9&lt;=$E23,L$9+'06 Lists'!$B$11-1&gt;=$D23),"B","")&amp;IF(AND($F23&lt;&gt;"",L$9&lt;=$F23,L$9+'06 Lists'!$B$11-1&gt;=$D23),"F",""))</x:f>
      </x:c>
      <x:c r="M23" s="155" t="str">
        <x:f>IF(OR($A23="",M$9="",$D23=""),"",IF(AND($E23&lt;&gt;"",M$9&lt;=$E23,M$9+'06 Lists'!$B$11-1&gt;=$D23),"B","")&amp;IF(AND($F23&lt;&gt;"",M$9&lt;=$F23,M$9+'06 Lists'!$B$11-1&gt;=$D23),"F",""))</x:f>
      </x:c>
      <x:c r="N23" s="155" t="str">
        <x:f>IF(OR($A23="",N$9="",$D23=""),"",IF(AND($E23&lt;&gt;"",N$9&lt;=$E23,N$9+'06 Lists'!$B$11-1&gt;=$D23),"B","")&amp;IF(AND($F23&lt;&gt;"",N$9&lt;=$F23,N$9+'06 Lists'!$B$11-1&gt;=$D23),"F",""))</x:f>
      </x:c>
      <x:c r="O23" s="155" t="str">
        <x:f>IF(OR($A23="",O$9="",$D23=""),"",IF(AND($E23&lt;&gt;"",O$9&lt;=$E23,O$9+'06 Lists'!$B$11-1&gt;=$D23),"B","")&amp;IF(AND($F23&lt;&gt;"",O$9&lt;=$F23,O$9+'06 Lists'!$B$11-1&gt;=$D23),"F",""))</x:f>
      </x:c>
      <x:c r="P23" s="155" t="str">
        <x:f>IF(OR($A23="",P$9="",$D23=""),"",IF(AND($E23&lt;&gt;"",P$9&lt;=$E23,P$9+'06 Lists'!$B$11-1&gt;=$D23),"B","")&amp;IF(AND($F23&lt;&gt;"",P$9&lt;=$F23,P$9+'06 Lists'!$B$11-1&gt;=$D23),"F",""))</x:f>
      </x:c>
      <x:c r="Q23" s="155" t="str">
        <x:f>IF(OR($A23="",Q$9="",$D23=""),"",IF(AND($E23&lt;&gt;"",Q$9&lt;=$E23,Q$9+'06 Lists'!$B$11-1&gt;=$D23),"B","")&amp;IF(AND($F23&lt;&gt;"",Q$9&lt;=$F23,Q$9+'06 Lists'!$B$11-1&gt;=$D23),"F",""))</x:f>
      </x:c>
      <x:c r="R23" s="155" t="str">
        <x:f>IF(OR($A23="",R$9="",$D23=""),"",IF(AND($E23&lt;&gt;"",R$9&lt;=$E23,R$9+'06 Lists'!$B$11-1&gt;=$D23),"B","")&amp;IF(AND($F23&lt;&gt;"",R$9&lt;=$F23,R$9+'06 Lists'!$B$11-1&gt;=$D23),"F",""))</x:f>
      </x:c>
      <x:c r="S23" s="155" t="str">
        <x:f>IF(OR($A23="",S$9="",$D23=""),"",IF(AND($E23&lt;&gt;"",S$9&lt;=$E23,S$9+'06 Lists'!$B$11-1&gt;=$D23),"B","")&amp;IF(AND($F23&lt;&gt;"",S$9&lt;=$F23,S$9+'06 Lists'!$B$11-1&gt;=$D23),"F",""))</x:f>
      </x:c>
      <x:c r="T23" s="155" t="str">
        <x:f>IF(OR($A23="",T$9="",$D23=""),"",IF(AND($E23&lt;&gt;"",T$9&lt;=$E23,T$9+'06 Lists'!$B$11-1&gt;=$D23),"B","")&amp;IF(AND($F23&lt;&gt;"",T$9&lt;=$F23,T$9+'06 Lists'!$B$11-1&gt;=$D23),"F",""))</x:f>
      </x:c>
      <x:c r="U23" s="155" t="str">
        <x:f>IF(OR($A23="",U$9="",$D23=""),"",IF(AND($E23&lt;&gt;"",U$9&lt;=$E23,U$9+'06 Lists'!$B$11-1&gt;=$D23),"B","")&amp;IF(AND($F23&lt;&gt;"",U$9&lt;=$F23,U$9+'06 Lists'!$B$11-1&gt;=$D23),"F",""))</x:f>
      </x:c>
      <x:c r="V23" s="155" t="str">
        <x:f>IF(OR($A23="",V$9="",$D23=""),"",IF(AND($E23&lt;&gt;"",V$9&lt;=$E23,V$9+'06 Lists'!$B$11-1&gt;=$D23),"B","")&amp;IF(AND($F23&lt;&gt;"",V$9&lt;=$F23,V$9+'06 Lists'!$B$11-1&gt;=$D23),"F",""))</x:f>
      </x:c>
      <x:c r="W23" s="155" t="str">
        <x:f>IF(OR($A23="",W$9="",$D23=""),"",IF(AND($E23&lt;&gt;"",W$9&lt;=$E23,W$9+'06 Lists'!$B$11-1&gt;=$D23),"B","")&amp;IF(AND($F23&lt;&gt;"",W$9&lt;=$F23,W$9+'06 Lists'!$B$11-1&gt;=$D23),"F",""))</x:f>
      </x:c>
      <x:c r="X23" s="155" t="str">
        <x:f>IF(OR($A23="",X$9="",$D23=""),"",IF(AND($E23&lt;&gt;"",X$9&lt;=$E23,X$9+'06 Lists'!$B$11-1&gt;=$D23),"B","")&amp;IF(AND($F23&lt;&gt;"",X$9&lt;=$F23,X$9+'06 Lists'!$B$11-1&gt;=$D23),"F",""))</x:f>
      </x:c>
      <x:c r="Y23" s="155" t="str">
        <x:f>IF(OR($A23="",Y$9="",$D23=""),"",IF(AND($E23&lt;&gt;"",Y$9&lt;=$E23,Y$9+'06 Lists'!$B$11-1&gt;=$D23),"B","")&amp;IF(AND($F23&lt;&gt;"",Y$9&lt;=$F23,Y$9+'06 Lists'!$B$11-1&gt;=$D23),"F",""))</x:f>
      </x:c>
      <x:c r="Z23" s="155" t="str">
        <x:f>IF(OR($A23="",Z$9="",$D23=""),"",IF(AND($E23&lt;&gt;"",Z$9&lt;=$E23,Z$9+'06 Lists'!$B$11-1&gt;=$D23),"B","")&amp;IF(AND($F23&lt;&gt;"",Z$9&lt;=$F23,Z$9+'06 Lists'!$B$11-1&gt;=$D23),"F",""))</x:f>
      </x:c>
      <x:c r="AA23" s="155" t="str">
        <x:f>IF(OR($A23="",AA$9="",$D23=""),"",IF(AND($E23&lt;&gt;"",AA$9&lt;=$E23,AA$9+'06 Lists'!$B$11-1&gt;=$D23),"B","")&amp;IF(AND($F23&lt;&gt;"",AA$9&lt;=$F23,AA$9+'06 Lists'!$B$11-1&gt;=$D23),"F",""))</x:f>
      </x:c>
      <x:c r="AB23" s="155" t="str">
        <x:f>IF(OR($A23="",AB$9="",$D23=""),"",IF(AND($E23&lt;&gt;"",AB$9&lt;=$E23,AB$9+'06 Lists'!$B$11-1&gt;=$D23),"B","")&amp;IF(AND($F23&lt;&gt;"",AB$9&lt;=$F23,AB$9+'06 Lists'!$B$11-1&gt;=$D23),"F",""))</x:f>
      </x:c>
      <x:c r="AC23" s="155" t="str">
        <x:f>IF(OR($A23="",AC$9="",$D23=""),"",IF(AND($E23&lt;&gt;"",AC$9&lt;=$E23,AC$9+'06 Lists'!$B$11-1&gt;=$D23),"B","")&amp;IF(AND($F23&lt;&gt;"",AC$9&lt;=$F23,AC$9+'06 Lists'!$B$11-1&gt;=$D23),"F",""))</x:f>
      </x:c>
      <x:c r="AD23" s="155" t="str">
        <x:f>IF(OR($A23="",AD$9="",$D23=""),"",IF(AND($E23&lt;&gt;"",AD$9&lt;=$E23,AD$9+'06 Lists'!$B$11-1&gt;=$D23),"B","")&amp;IF(AND($F23&lt;&gt;"",AD$9&lt;=$F23,AD$9+'06 Lists'!$B$11-1&gt;=$D23),"F",""))</x:f>
      </x:c>
      <x:c r="AE23" s="155" t="str">
        <x:f>IF(OR($A23="",AE$9="",$D23=""),"",IF(AND($E23&lt;&gt;"",AE$9&lt;=$E23,AE$9+'06 Lists'!$B$11-1&gt;=$D23),"B","")&amp;IF(AND($F23&lt;&gt;"",AE$9&lt;=$F23,AE$9+'06 Lists'!$B$11-1&gt;=$D23),"F",""))</x:f>
      </x:c>
      <x:c r="AF23" s="155" t="str">
        <x:f>IF(OR($A23="",AF$9="",$D23=""),"",IF(AND($E23&lt;&gt;"",AF$9&lt;=$E23,AF$9+'06 Lists'!$B$11-1&gt;=$D23),"B","")&amp;IF(AND($F23&lt;&gt;"",AF$9&lt;=$F23,AF$9+'06 Lists'!$B$11-1&gt;=$D23),"F",""))</x:f>
      </x:c>
      <x:c r="AG23" s="155" t="str">
        <x:f>IF(OR($A23="",AG$9="",$D23=""),"",IF(AND($E23&lt;&gt;"",AG$9&lt;=$E23,AG$9+'06 Lists'!$B$11-1&gt;=$D23),"B","")&amp;IF(AND($F23&lt;&gt;"",AG$9&lt;=$F23,AG$9+'06 Lists'!$B$11-1&gt;=$D23),"F",""))</x:f>
      </x:c>
    </x:row>
    <x:row r="24" ht="31" customHeight="1">
      <x:c r="A24" s="155" t="str">
        <x:f>IF('B1 Schedule'!A24="","",IF('B1 Schedule'!A24="","",'B1 Schedule'!A24))</x:f>
      </x:c>
      <x:c r="B24" s="155" t="str">
        <x:f>IF('B1 Schedule'!A24="","",IF('B1 Schedule'!B24="","",'B1 Schedule'!B24))</x:f>
      </x:c>
      <x:c r="C24" s="155" t="str">
        <x:f>IF('B1 Schedule'!A24="","",IF('B1 Schedule'!D24="","",'B1 Schedule'!D24))</x:f>
      </x:c>
      <x:c r="D24" s="246" t="str">
        <x:f>IF('B1 Schedule'!A24="","",IF('B1 Schedule'!F24="","",'B1 Schedule'!F24))</x:f>
      </x:c>
      <x:c r="E24" s="246" t="str">
        <x:f>IF('B1 Schedule'!A24="","",IF('B1 Schedule'!G24="","",'B1 Schedule'!G24))</x:f>
      </x:c>
      <x:c r="F24" s="246" t="str">
        <x:f>IF('B1 Schedule'!A24="","",IF('B1 Schedule'!I24&lt;&gt;"",'B1 Schedule'!I24,IF('B1 Schedule'!J24="","",'B1 Schedule'!J24)))</x:f>
      </x:c>
      <x:c r="G24" s="155" t="str">
        <x:f>IF('B1 Schedule'!A24="","",IF('B1 Schedule'!N24="","",'B1 Schedule'!N24))</x:f>
      </x:c>
      <x:c r="H24" s="155" t="str">
        <x:f>IF(OR($A24="",H$9="",$D24=""),"",IF(AND($E24&lt;&gt;"",H$9&lt;=$E24,H$9+'06 Lists'!$B$11-1&gt;=$D24),"B","")&amp;IF(AND($F24&lt;&gt;"",H$9&lt;=$F24,H$9+'06 Lists'!$B$11-1&gt;=$D24),"F",""))</x:f>
      </x:c>
      <x:c r="I24" s="155" t="str">
        <x:f>IF(OR($A24="",I$9="",$D24=""),"",IF(AND($E24&lt;&gt;"",I$9&lt;=$E24,I$9+'06 Lists'!$B$11-1&gt;=$D24),"B","")&amp;IF(AND($F24&lt;&gt;"",I$9&lt;=$F24,I$9+'06 Lists'!$B$11-1&gt;=$D24),"F",""))</x:f>
      </x:c>
      <x:c r="J24" s="155" t="str">
        <x:f>IF(OR($A24="",J$9="",$D24=""),"",IF(AND($E24&lt;&gt;"",J$9&lt;=$E24,J$9+'06 Lists'!$B$11-1&gt;=$D24),"B","")&amp;IF(AND($F24&lt;&gt;"",J$9&lt;=$F24,J$9+'06 Lists'!$B$11-1&gt;=$D24),"F",""))</x:f>
      </x:c>
      <x:c r="K24" s="155" t="str">
        <x:f>IF(OR($A24="",K$9="",$D24=""),"",IF(AND($E24&lt;&gt;"",K$9&lt;=$E24,K$9+'06 Lists'!$B$11-1&gt;=$D24),"B","")&amp;IF(AND($F24&lt;&gt;"",K$9&lt;=$F24,K$9+'06 Lists'!$B$11-1&gt;=$D24),"F",""))</x:f>
      </x:c>
      <x:c r="L24" s="155" t="str">
        <x:f>IF(OR($A24="",L$9="",$D24=""),"",IF(AND($E24&lt;&gt;"",L$9&lt;=$E24,L$9+'06 Lists'!$B$11-1&gt;=$D24),"B","")&amp;IF(AND($F24&lt;&gt;"",L$9&lt;=$F24,L$9+'06 Lists'!$B$11-1&gt;=$D24),"F",""))</x:f>
      </x:c>
      <x:c r="M24" s="155" t="str">
        <x:f>IF(OR($A24="",M$9="",$D24=""),"",IF(AND($E24&lt;&gt;"",M$9&lt;=$E24,M$9+'06 Lists'!$B$11-1&gt;=$D24),"B","")&amp;IF(AND($F24&lt;&gt;"",M$9&lt;=$F24,M$9+'06 Lists'!$B$11-1&gt;=$D24),"F",""))</x:f>
      </x:c>
      <x:c r="N24" s="155" t="str">
        <x:f>IF(OR($A24="",N$9="",$D24=""),"",IF(AND($E24&lt;&gt;"",N$9&lt;=$E24,N$9+'06 Lists'!$B$11-1&gt;=$D24),"B","")&amp;IF(AND($F24&lt;&gt;"",N$9&lt;=$F24,N$9+'06 Lists'!$B$11-1&gt;=$D24),"F",""))</x:f>
      </x:c>
      <x:c r="O24" s="155" t="str">
        <x:f>IF(OR($A24="",O$9="",$D24=""),"",IF(AND($E24&lt;&gt;"",O$9&lt;=$E24,O$9+'06 Lists'!$B$11-1&gt;=$D24),"B","")&amp;IF(AND($F24&lt;&gt;"",O$9&lt;=$F24,O$9+'06 Lists'!$B$11-1&gt;=$D24),"F",""))</x:f>
      </x:c>
      <x:c r="P24" s="155" t="str">
        <x:f>IF(OR($A24="",P$9="",$D24=""),"",IF(AND($E24&lt;&gt;"",P$9&lt;=$E24,P$9+'06 Lists'!$B$11-1&gt;=$D24),"B","")&amp;IF(AND($F24&lt;&gt;"",P$9&lt;=$F24,P$9+'06 Lists'!$B$11-1&gt;=$D24),"F",""))</x:f>
      </x:c>
      <x:c r="Q24" s="155" t="str">
        <x:f>IF(OR($A24="",Q$9="",$D24=""),"",IF(AND($E24&lt;&gt;"",Q$9&lt;=$E24,Q$9+'06 Lists'!$B$11-1&gt;=$D24),"B","")&amp;IF(AND($F24&lt;&gt;"",Q$9&lt;=$F24,Q$9+'06 Lists'!$B$11-1&gt;=$D24),"F",""))</x:f>
      </x:c>
      <x:c r="R24" s="155" t="str">
        <x:f>IF(OR($A24="",R$9="",$D24=""),"",IF(AND($E24&lt;&gt;"",R$9&lt;=$E24,R$9+'06 Lists'!$B$11-1&gt;=$D24),"B","")&amp;IF(AND($F24&lt;&gt;"",R$9&lt;=$F24,R$9+'06 Lists'!$B$11-1&gt;=$D24),"F",""))</x:f>
      </x:c>
      <x:c r="S24" s="155" t="str">
        <x:f>IF(OR($A24="",S$9="",$D24=""),"",IF(AND($E24&lt;&gt;"",S$9&lt;=$E24,S$9+'06 Lists'!$B$11-1&gt;=$D24),"B","")&amp;IF(AND($F24&lt;&gt;"",S$9&lt;=$F24,S$9+'06 Lists'!$B$11-1&gt;=$D24),"F",""))</x:f>
      </x:c>
      <x:c r="T24" s="155" t="str">
        <x:f>IF(OR($A24="",T$9="",$D24=""),"",IF(AND($E24&lt;&gt;"",T$9&lt;=$E24,T$9+'06 Lists'!$B$11-1&gt;=$D24),"B","")&amp;IF(AND($F24&lt;&gt;"",T$9&lt;=$F24,T$9+'06 Lists'!$B$11-1&gt;=$D24),"F",""))</x:f>
      </x:c>
      <x:c r="U24" s="155" t="str">
        <x:f>IF(OR($A24="",U$9="",$D24=""),"",IF(AND($E24&lt;&gt;"",U$9&lt;=$E24,U$9+'06 Lists'!$B$11-1&gt;=$D24),"B","")&amp;IF(AND($F24&lt;&gt;"",U$9&lt;=$F24,U$9+'06 Lists'!$B$11-1&gt;=$D24),"F",""))</x:f>
      </x:c>
      <x:c r="V24" s="155" t="str">
        <x:f>IF(OR($A24="",V$9="",$D24=""),"",IF(AND($E24&lt;&gt;"",V$9&lt;=$E24,V$9+'06 Lists'!$B$11-1&gt;=$D24),"B","")&amp;IF(AND($F24&lt;&gt;"",V$9&lt;=$F24,V$9+'06 Lists'!$B$11-1&gt;=$D24),"F",""))</x:f>
      </x:c>
      <x:c r="W24" s="155" t="str">
        <x:f>IF(OR($A24="",W$9="",$D24=""),"",IF(AND($E24&lt;&gt;"",W$9&lt;=$E24,W$9+'06 Lists'!$B$11-1&gt;=$D24),"B","")&amp;IF(AND($F24&lt;&gt;"",W$9&lt;=$F24,W$9+'06 Lists'!$B$11-1&gt;=$D24),"F",""))</x:f>
      </x:c>
      <x:c r="X24" s="155" t="str">
        <x:f>IF(OR($A24="",X$9="",$D24=""),"",IF(AND($E24&lt;&gt;"",X$9&lt;=$E24,X$9+'06 Lists'!$B$11-1&gt;=$D24),"B","")&amp;IF(AND($F24&lt;&gt;"",X$9&lt;=$F24,X$9+'06 Lists'!$B$11-1&gt;=$D24),"F",""))</x:f>
      </x:c>
      <x:c r="Y24" s="155" t="str">
        <x:f>IF(OR($A24="",Y$9="",$D24=""),"",IF(AND($E24&lt;&gt;"",Y$9&lt;=$E24,Y$9+'06 Lists'!$B$11-1&gt;=$D24),"B","")&amp;IF(AND($F24&lt;&gt;"",Y$9&lt;=$F24,Y$9+'06 Lists'!$B$11-1&gt;=$D24),"F",""))</x:f>
      </x:c>
      <x:c r="Z24" s="155" t="str">
        <x:f>IF(OR($A24="",Z$9="",$D24=""),"",IF(AND($E24&lt;&gt;"",Z$9&lt;=$E24,Z$9+'06 Lists'!$B$11-1&gt;=$D24),"B","")&amp;IF(AND($F24&lt;&gt;"",Z$9&lt;=$F24,Z$9+'06 Lists'!$B$11-1&gt;=$D24),"F",""))</x:f>
      </x:c>
      <x:c r="AA24" s="155" t="str">
        <x:f>IF(OR($A24="",AA$9="",$D24=""),"",IF(AND($E24&lt;&gt;"",AA$9&lt;=$E24,AA$9+'06 Lists'!$B$11-1&gt;=$D24),"B","")&amp;IF(AND($F24&lt;&gt;"",AA$9&lt;=$F24,AA$9+'06 Lists'!$B$11-1&gt;=$D24),"F",""))</x:f>
      </x:c>
      <x:c r="AB24" s="155" t="str">
        <x:f>IF(OR($A24="",AB$9="",$D24=""),"",IF(AND($E24&lt;&gt;"",AB$9&lt;=$E24,AB$9+'06 Lists'!$B$11-1&gt;=$D24),"B","")&amp;IF(AND($F24&lt;&gt;"",AB$9&lt;=$F24,AB$9+'06 Lists'!$B$11-1&gt;=$D24),"F",""))</x:f>
      </x:c>
      <x:c r="AC24" s="155" t="str">
        <x:f>IF(OR($A24="",AC$9="",$D24=""),"",IF(AND($E24&lt;&gt;"",AC$9&lt;=$E24,AC$9+'06 Lists'!$B$11-1&gt;=$D24),"B","")&amp;IF(AND($F24&lt;&gt;"",AC$9&lt;=$F24,AC$9+'06 Lists'!$B$11-1&gt;=$D24),"F",""))</x:f>
      </x:c>
      <x:c r="AD24" s="155" t="str">
        <x:f>IF(OR($A24="",AD$9="",$D24=""),"",IF(AND($E24&lt;&gt;"",AD$9&lt;=$E24,AD$9+'06 Lists'!$B$11-1&gt;=$D24),"B","")&amp;IF(AND($F24&lt;&gt;"",AD$9&lt;=$F24,AD$9+'06 Lists'!$B$11-1&gt;=$D24),"F",""))</x:f>
      </x:c>
      <x:c r="AE24" s="155" t="str">
        <x:f>IF(OR($A24="",AE$9="",$D24=""),"",IF(AND($E24&lt;&gt;"",AE$9&lt;=$E24,AE$9+'06 Lists'!$B$11-1&gt;=$D24),"B","")&amp;IF(AND($F24&lt;&gt;"",AE$9&lt;=$F24,AE$9+'06 Lists'!$B$11-1&gt;=$D24),"F",""))</x:f>
      </x:c>
      <x:c r="AF24" s="155" t="str">
        <x:f>IF(OR($A24="",AF$9="",$D24=""),"",IF(AND($E24&lt;&gt;"",AF$9&lt;=$E24,AF$9+'06 Lists'!$B$11-1&gt;=$D24),"B","")&amp;IF(AND($F24&lt;&gt;"",AF$9&lt;=$F24,AF$9+'06 Lists'!$B$11-1&gt;=$D24),"F",""))</x:f>
      </x:c>
      <x:c r="AG24" s="155" t="str">
        <x:f>IF(OR($A24="",AG$9="",$D24=""),"",IF(AND($E24&lt;&gt;"",AG$9&lt;=$E24,AG$9+'06 Lists'!$B$11-1&gt;=$D24),"B","")&amp;IF(AND($F24&lt;&gt;"",AG$9&lt;=$F24,AG$9+'06 Lists'!$B$11-1&gt;=$D24),"F",""))</x:f>
      </x:c>
    </x:row>
    <x:row r="25" ht="31" customHeight="1">
      <x:c r="A25" s="155" t="str">
        <x:f>IF('B1 Schedule'!A25="","",IF('B1 Schedule'!A25="","",'B1 Schedule'!A25))</x:f>
      </x:c>
      <x:c r="B25" s="155" t="str">
        <x:f>IF('B1 Schedule'!A25="","",IF('B1 Schedule'!B25="","",'B1 Schedule'!B25))</x:f>
      </x:c>
      <x:c r="C25" s="155" t="str">
        <x:f>IF('B1 Schedule'!A25="","",IF('B1 Schedule'!D25="","",'B1 Schedule'!D25))</x:f>
      </x:c>
      <x:c r="D25" s="246" t="str">
        <x:f>IF('B1 Schedule'!A25="","",IF('B1 Schedule'!F25="","",'B1 Schedule'!F25))</x:f>
      </x:c>
      <x:c r="E25" s="246" t="str">
        <x:f>IF('B1 Schedule'!A25="","",IF('B1 Schedule'!G25="","",'B1 Schedule'!G25))</x:f>
      </x:c>
      <x:c r="F25" s="246" t="str">
        <x:f>IF('B1 Schedule'!A25="","",IF('B1 Schedule'!I25&lt;&gt;"",'B1 Schedule'!I25,IF('B1 Schedule'!J25="","",'B1 Schedule'!J25)))</x:f>
      </x:c>
      <x:c r="G25" s="155" t="str">
        <x:f>IF('B1 Schedule'!A25="","",IF('B1 Schedule'!N25="","",'B1 Schedule'!N25))</x:f>
      </x:c>
      <x:c r="H25" s="155" t="str">
        <x:f>IF(OR($A25="",H$9="",$D25=""),"",IF(AND($E25&lt;&gt;"",H$9&lt;=$E25,H$9+'06 Lists'!$B$11-1&gt;=$D25),"B","")&amp;IF(AND($F25&lt;&gt;"",H$9&lt;=$F25,H$9+'06 Lists'!$B$11-1&gt;=$D25),"F",""))</x:f>
      </x:c>
      <x:c r="I25" s="155" t="str">
        <x:f>IF(OR($A25="",I$9="",$D25=""),"",IF(AND($E25&lt;&gt;"",I$9&lt;=$E25,I$9+'06 Lists'!$B$11-1&gt;=$D25),"B","")&amp;IF(AND($F25&lt;&gt;"",I$9&lt;=$F25,I$9+'06 Lists'!$B$11-1&gt;=$D25),"F",""))</x:f>
      </x:c>
      <x:c r="J25" s="155" t="str">
        <x:f>IF(OR($A25="",J$9="",$D25=""),"",IF(AND($E25&lt;&gt;"",J$9&lt;=$E25,J$9+'06 Lists'!$B$11-1&gt;=$D25),"B","")&amp;IF(AND($F25&lt;&gt;"",J$9&lt;=$F25,J$9+'06 Lists'!$B$11-1&gt;=$D25),"F",""))</x:f>
      </x:c>
      <x:c r="K25" s="155" t="str">
        <x:f>IF(OR($A25="",K$9="",$D25=""),"",IF(AND($E25&lt;&gt;"",K$9&lt;=$E25,K$9+'06 Lists'!$B$11-1&gt;=$D25),"B","")&amp;IF(AND($F25&lt;&gt;"",K$9&lt;=$F25,K$9+'06 Lists'!$B$11-1&gt;=$D25),"F",""))</x:f>
      </x:c>
      <x:c r="L25" s="155" t="str">
        <x:f>IF(OR($A25="",L$9="",$D25=""),"",IF(AND($E25&lt;&gt;"",L$9&lt;=$E25,L$9+'06 Lists'!$B$11-1&gt;=$D25),"B","")&amp;IF(AND($F25&lt;&gt;"",L$9&lt;=$F25,L$9+'06 Lists'!$B$11-1&gt;=$D25),"F",""))</x:f>
      </x:c>
      <x:c r="M25" s="155" t="str">
        <x:f>IF(OR($A25="",M$9="",$D25=""),"",IF(AND($E25&lt;&gt;"",M$9&lt;=$E25,M$9+'06 Lists'!$B$11-1&gt;=$D25),"B","")&amp;IF(AND($F25&lt;&gt;"",M$9&lt;=$F25,M$9+'06 Lists'!$B$11-1&gt;=$D25),"F",""))</x:f>
      </x:c>
      <x:c r="N25" s="155" t="str">
        <x:f>IF(OR($A25="",N$9="",$D25=""),"",IF(AND($E25&lt;&gt;"",N$9&lt;=$E25,N$9+'06 Lists'!$B$11-1&gt;=$D25),"B","")&amp;IF(AND($F25&lt;&gt;"",N$9&lt;=$F25,N$9+'06 Lists'!$B$11-1&gt;=$D25),"F",""))</x:f>
      </x:c>
      <x:c r="O25" s="155" t="str">
        <x:f>IF(OR($A25="",O$9="",$D25=""),"",IF(AND($E25&lt;&gt;"",O$9&lt;=$E25,O$9+'06 Lists'!$B$11-1&gt;=$D25),"B","")&amp;IF(AND($F25&lt;&gt;"",O$9&lt;=$F25,O$9+'06 Lists'!$B$11-1&gt;=$D25),"F",""))</x:f>
      </x:c>
      <x:c r="P25" s="155" t="str">
        <x:f>IF(OR($A25="",P$9="",$D25=""),"",IF(AND($E25&lt;&gt;"",P$9&lt;=$E25,P$9+'06 Lists'!$B$11-1&gt;=$D25),"B","")&amp;IF(AND($F25&lt;&gt;"",P$9&lt;=$F25,P$9+'06 Lists'!$B$11-1&gt;=$D25),"F",""))</x:f>
      </x:c>
      <x:c r="Q25" s="155" t="str">
        <x:f>IF(OR($A25="",Q$9="",$D25=""),"",IF(AND($E25&lt;&gt;"",Q$9&lt;=$E25,Q$9+'06 Lists'!$B$11-1&gt;=$D25),"B","")&amp;IF(AND($F25&lt;&gt;"",Q$9&lt;=$F25,Q$9+'06 Lists'!$B$11-1&gt;=$D25),"F",""))</x:f>
      </x:c>
      <x:c r="R25" s="155" t="str">
        <x:f>IF(OR($A25="",R$9="",$D25=""),"",IF(AND($E25&lt;&gt;"",R$9&lt;=$E25,R$9+'06 Lists'!$B$11-1&gt;=$D25),"B","")&amp;IF(AND($F25&lt;&gt;"",R$9&lt;=$F25,R$9+'06 Lists'!$B$11-1&gt;=$D25),"F",""))</x:f>
      </x:c>
      <x:c r="S25" s="155" t="str">
        <x:f>IF(OR($A25="",S$9="",$D25=""),"",IF(AND($E25&lt;&gt;"",S$9&lt;=$E25,S$9+'06 Lists'!$B$11-1&gt;=$D25),"B","")&amp;IF(AND($F25&lt;&gt;"",S$9&lt;=$F25,S$9+'06 Lists'!$B$11-1&gt;=$D25),"F",""))</x:f>
      </x:c>
      <x:c r="T25" s="155" t="str">
        <x:f>IF(OR($A25="",T$9="",$D25=""),"",IF(AND($E25&lt;&gt;"",T$9&lt;=$E25,T$9+'06 Lists'!$B$11-1&gt;=$D25),"B","")&amp;IF(AND($F25&lt;&gt;"",T$9&lt;=$F25,T$9+'06 Lists'!$B$11-1&gt;=$D25),"F",""))</x:f>
      </x:c>
      <x:c r="U25" s="155" t="str">
        <x:f>IF(OR($A25="",U$9="",$D25=""),"",IF(AND($E25&lt;&gt;"",U$9&lt;=$E25,U$9+'06 Lists'!$B$11-1&gt;=$D25),"B","")&amp;IF(AND($F25&lt;&gt;"",U$9&lt;=$F25,U$9+'06 Lists'!$B$11-1&gt;=$D25),"F",""))</x:f>
      </x:c>
      <x:c r="V25" s="155" t="str">
        <x:f>IF(OR($A25="",V$9="",$D25=""),"",IF(AND($E25&lt;&gt;"",V$9&lt;=$E25,V$9+'06 Lists'!$B$11-1&gt;=$D25),"B","")&amp;IF(AND($F25&lt;&gt;"",V$9&lt;=$F25,V$9+'06 Lists'!$B$11-1&gt;=$D25),"F",""))</x:f>
      </x:c>
      <x:c r="W25" s="155" t="str">
        <x:f>IF(OR($A25="",W$9="",$D25=""),"",IF(AND($E25&lt;&gt;"",W$9&lt;=$E25,W$9+'06 Lists'!$B$11-1&gt;=$D25),"B","")&amp;IF(AND($F25&lt;&gt;"",W$9&lt;=$F25,W$9+'06 Lists'!$B$11-1&gt;=$D25),"F",""))</x:f>
      </x:c>
      <x:c r="X25" s="155" t="str">
        <x:f>IF(OR($A25="",X$9="",$D25=""),"",IF(AND($E25&lt;&gt;"",X$9&lt;=$E25,X$9+'06 Lists'!$B$11-1&gt;=$D25),"B","")&amp;IF(AND($F25&lt;&gt;"",X$9&lt;=$F25,X$9+'06 Lists'!$B$11-1&gt;=$D25),"F",""))</x:f>
      </x:c>
      <x:c r="Y25" s="155" t="str">
        <x:f>IF(OR($A25="",Y$9="",$D25=""),"",IF(AND($E25&lt;&gt;"",Y$9&lt;=$E25,Y$9+'06 Lists'!$B$11-1&gt;=$D25),"B","")&amp;IF(AND($F25&lt;&gt;"",Y$9&lt;=$F25,Y$9+'06 Lists'!$B$11-1&gt;=$D25),"F",""))</x:f>
      </x:c>
      <x:c r="Z25" s="155" t="str">
        <x:f>IF(OR($A25="",Z$9="",$D25=""),"",IF(AND($E25&lt;&gt;"",Z$9&lt;=$E25,Z$9+'06 Lists'!$B$11-1&gt;=$D25),"B","")&amp;IF(AND($F25&lt;&gt;"",Z$9&lt;=$F25,Z$9+'06 Lists'!$B$11-1&gt;=$D25),"F",""))</x:f>
      </x:c>
      <x:c r="AA25" s="155" t="str">
        <x:f>IF(OR($A25="",AA$9="",$D25=""),"",IF(AND($E25&lt;&gt;"",AA$9&lt;=$E25,AA$9+'06 Lists'!$B$11-1&gt;=$D25),"B","")&amp;IF(AND($F25&lt;&gt;"",AA$9&lt;=$F25,AA$9+'06 Lists'!$B$11-1&gt;=$D25),"F",""))</x:f>
      </x:c>
      <x:c r="AB25" s="155" t="str">
        <x:f>IF(OR($A25="",AB$9="",$D25=""),"",IF(AND($E25&lt;&gt;"",AB$9&lt;=$E25,AB$9+'06 Lists'!$B$11-1&gt;=$D25),"B","")&amp;IF(AND($F25&lt;&gt;"",AB$9&lt;=$F25,AB$9+'06 Lists'!$B$11-1&gt;=$D25),"F",""))</x:f>
      </x:c>
      <x:c r="AC25" s="155" t="str">
        <x:f>IF(OR($A25="",AC$9="",$D25=""),"",IF(AND($E25&lt;&gt;"",AC$9&lt;=$E25,AC$9+'06 Lists'!$B$11-1&gt;=$D25),"B","")&amp;IF(AND($F25&lt;&gt;"",AC$9&lt;=$F25,AC$9+'06 Lists'!$B$11-1&gt;=$D25),"F",""))</x:f>
      </x:c>
      <x:c r="AD25" s="155" t="str">
        <x:f>IF(OR($A25="",AD$9="",$D25=""),"",IF(AND($E25&lt;&gt;"",AD$9&lt;=$E25,AD$9+'06 Lists'!$B$11-1&gt;=$D25),"B","")&amp;IF(AND($F25&lt;&gt;"",AD$9&lt;=$F25,AD$9+'06 Lists'!$B$11-1&gt;=$D25),"F",""))</x:f>
      </x:c>
      <x:c r="AE25" s="155" t="str">
        <x:f>IF(OR($A25="",AE$9="",$D25=""),"",IF(AND($E25&lt;&gt;"",AE$9&lt;=$E25,AE$9+'06 Lists'!$B$11-1&gt;=$D25),"B","")&amp;IF(AND($F25&lt;&gt;"",AE$9&lt;=$F25,AE$9+'06 Lists'!$B$11-1&gt;=$D25),"F",""))</x:f>
      </x:c>
      <x:c r="AF25" s="155" t="str">
        <x:f>IF(OR($A25="",AF$9="",$D25=""),"",IF(AND($E25&lt;&gt;"",AF$9&lt;=$E25,AF$9+'06 Lists'!$B$11-1&gt;=$D25),"B","")&amp;IF(AND($F25&lt;&gt;"",AF$9&lt;=$F25,AF$9+'06 Lists'!$B$11-1&gt;=$D25),"F",""))</x:f>
      </x:c>
      <x:c r="AG25" s="155" t="str">
        <x:f>IF(OR($A25="",AG$9="",$D25=""),"",IF(AND($E25&lt;&gt;"",AG$9&lt;=$E25,AG$9+'06 Lists'!$B$11-1&gt;=$D25),"B","")&amp;IF(AND($F25&lt;&gt;"",AG$9&lt;=$F25,AG$9+'06 Lists'!$B$11-1&gt;=$D25),"F",""))</x:f>
      </x:c>
    </x:row>
    <x:row r="26" ht="31" customHeight="1">
      <x:c r="A26" s="155" t="str">
        <x:f>IF('B1 Schedule'!A26="","",IF('B1 Schedule'!A26="","",'B1 Schedule'!A26))</x:f>
      </x:c>
      <x:c r="B26" s="155" t="str">
        <x:f>IF('B1 Schedule'!A26="","",IF('B1 Schedule'!B26="","",'B1 Schedule'!B26))</x:f>
      </x:c>
      <x:c r="C26" s="155" t="str">
        <x:f>IF('B1 Schedule'!A26="","",IF('B1 Schedule'!D26="","",'B1 Schedule'!D26))</x:f>
      </x:c>
      <x:c r="D26" s="246" t="str">
        <x:f>IF('B1 Schedule'!A26="","",IF('B1 Schedule'!F26="","",'B1 Schedule'!F26))</x:f>
      </x:c>
      <x:c r="E26" s="246" t="str">
        <x:f>IF('B1 Schedule'!A26="","",IF('B1 Schedule'!G26="","",'B1 Schedule'!G26))</x:f>
      </x:c>
      <x:c r="F26" s="246" t="str">
        <x:f>IF('B1 Schedule'!A26="","",IF('B1 Schedule'!I26&lt;&gt;"",'B1 Schedule'!I26,IF('B1 Schedule'!J26="","",'B1 Schedule'!J26)))</x:f>
      </x:c>
      <x:c r="G26" s="155" t="str">
        <x:f>IF('B1 Schedule'!A26="","",IF('B1 Schedule'!N26="","",'B1 Schedule'!N26))</x:f>
      </x:c>
      <x:c r="H26" s="155" t="str">
        <x:f>IF(OR($A26="",H$9="",$D26=""),"",IF(AND($E26&lt;&gt;"",H$9&lt;=$E26,H$9+'06 Lists'!$B$11-1&gt;=$D26),"B","")&amp;IF(AND($F26&lt;&gt;"",H$9&lt;=$F26,H$9+'06 Lists'!$B$11-1&gt;=$D26),"F",""))</x:f>
      </x:c>
      <x:c r="I26" s="155" t="str">
        <x:f>IF(OR($A26="",I$9="",$D26=""),"",IF(AND($E26&lt;&gt;"",I$9&lt;=$E26,I$9+'06 Lists'!$B$11-1&gt;=$D26),"B","")&amp;IF(AND($F26&lt;&gt;"",I$9&lt;=$F26,I$9+'06 Lists'!$B$11-1&gt;=$D26),"F",""))</x:f>
      </x:c>
      <x:c r="J26" s="155" t="str">
        <x:f>IF(OR($A26="",J$9="",$D26=""),"",IF(AND($E26&lt;&gt;"",J$9&lt;=$E26,J$9+'06 Lists'!$B$11-1&gt;=$D26),"B","")&amp;IF(AND($F26&lt;&gt;"",J$9&lt;=$F26,J$9+'06 Lists'!$B$11-1&gt;=$D26),"F",""))</x:f>
      </x:c>
      <x:c r="K26" s="155" t="str">
        <x:f>IF(OR($A26="",K$9="",$D26=""),"",IF(AND($E26&lt;&gt;"",K$9&lt;=$E26,K$9+'06 Lists'!$B$11-1&gt;=$D26),"B","")&amp;IF(AND($F26&lt;&gt;"",K$9&lt;=$F26,K$9+'06 Lists'!$B$11-1&gt;=$D26),"F",""))</x:f>
      </x:c>
      <x:c r="L26" s="155" t="str">
        <x:f>IF(OR($A26="",L$9="",$D26=""),"",IF(AND($E26&lt;&gt;"",L$9&lt;=$E26,L$9+'06 Lists'!$B$11-1&gt;=$D26),"B","")&amp;IF(AND($F26&lt;&gt;"",L$9&lt;=$F26,L$9+'06 Lists'!$B$11-1&gt;=$D26),"F",""))</x:f>
      </x:c>
      <x:c r="M26" s="155" t="str">
        <x:f>IF(OR($A26="",M$9="",$D26=""),"",IF(AND($E26&lt;&gt;"",M$9&lt;=$E26,M$9+'06 Lists'!$B$11-1&gt;=$D26),"B","")&amp;IF(AND($F26&lt;&gt;"",M$9&lt;=$F26,M$9+'06 Lists'!$B$11-1&gt;=$D26),"F",""))</x:f>
      </x:c>
      <x:c r="N26" s="155" t="str">
        <x:f>IF(OR($A26="",N$9="",$D26=""),"",IF(AND($E26&lt;&gt;"",N$9&lt;=$E26,N$9+'06 Lists'!$B$11-1&gt;=$D26),"B","")&amp;IF(AND($F26&lt;&gt;"",N$9&lt;=$F26,N$9+'06 Lists'!$B$11-1&gt;=$D26),"F",""))</x:f>
      </x:c>
      <x:c r="O26" s="155" t="str">
        <x:f>IF(OR($A26="",O$9="",$D26=""),"",IF(AND($E26&lt;&gt;"",O$9&lt;=$E26,O$9+'06 Lists'!$B$11-1&gt;=$D26),"B","")&amp;IF(AND($F26&lt;&gt;"",O$9&lt;=$F26,O$9+'06 Lists'!$B$11-1&gt;=$D26),"F",""))</x:f>
      </x:c>
      <x:c r="P26" s="155" t="str">
        <x:f>IF(OR($A26="",P$9="",$D26=""),"",IF(AND($E26&lt;&gt;"",P$9&lt;=$E26,P$9+'06 Lists'!$B$11-1&gt;=$D26),"B","")&amp;IF(AND($F26&lt;&gt;"",P$9&lt;=$F26,P$9+'06 Lists'!$B$11-1&gt;=$D26),"F",""))</x:f>
      </x:c>
      <x:c r="Q26" s="155" t="str">
        <x:f>IF(OR($A26="",Q$9="",$D26=""),"",IF(AND($E26&lt;&gt;"",Q$9&lt;=$E26,Q$9+'06 Lists'!$B$11-1&gt;=$D26),"B","")&amp;IF(AND($F26&lt;&gt;"",Q$9&lt;=$F26,Q$9+'06 Lists'!$B$11-1&gt;=$D26),"F",""))</x:f>
      </x:c>
      <x:c r="R26" s="155" t="str">
        <x:f>IF(OR($A26="",R$9="",$D26=""),"",IF(AND($E26&lt;&gt;"",R$9&lt;=$E26,R$9+'06 Lists'!$B$11-1&gt;=$D26),"B","")&amp;IF(AND($F26&lt;&gt;"",R$9&lt;=$F26,R$9+'06 Lists'!$B$11-1&gt;=$D26),"F",""))</x:f>
      </x:c>
      <x:c r="S26" s="155" t="str">
        <x:f>IF(OR($A26="",S$9="",$D26=""),"",IF(AND($E26&lt;&gt;"",S$9&lt;=$E26,S$9+'06 Lists'!$B$11-1&gt;=$D26),"B","")&amp;IF(AND($F26&lt;&gt;"",S$9&lt;=$F26,S$9+'06 Lists'!$B$11-1&gt;=$D26),"F",""))</x:f>
      </x:c>
      <x:c r="T26" s="155" t="str">
        <x:f>IF(OR($A26="",T$9="",$D26=""),"",IF(AND($E26&lt;&gt;"",T$9&lt;=$E26,T$9+'06 Lists'!$B$11-1&gt;=$D26),"B","")&amp;IF(AND($F26&lt;&gt;"",T$9&lt;=$F26,T$9+'06 Lists'!$B$11-1&gt;=$D26),"F",""))</x:f>
      </x:c>
      <x:c r="U26" s="155" t="str">
        <x:f>IF(OR($A26="",U$9="",$D26=""),"",IF(AND($E26&lt;&gt;"",U$9&lt;=$E26,U$9+'06 Lists'!$B$11-1&gt;=$D26),"B","")&amp;IF(AND($F26&lt;&gt;"",U$9&lt;=$F26,U$9+'06 Lists'!$B$11-1&gt;=$D26),"F",""))</x:f>
      </x:c>
      <x:c r="V26" s="155" t="str">
        <x:f>IF(OR($A26="",V$9="",$D26=""),"",IF(AND($E26&lt;&gt;"",V$9&lt;=$E26,V$9+'06 Lists'!$B$11-1&gt;=$D26),"B","")&amp;IF(AND($F26&lt;&gt;"",V$9&lt;=$F26,V$9+'06 Lists'!$B$11-1&gt;=$D26),"F",""))</x:f>
      </x:c>
      <x:c r="W26" s="155" t="str">
        <x:f>IF(OR($A26="",W$9="",$D26=""),"",IF(AND($E26&lt;&gt;"",W$9&lt;=$E26,W$9+'06 Lists'!$B$11-1&gt;=$D26),"B","")&amp;IF(AND($F26&lt;&gt;"",W$9&lt;=$F26,W$9+'06 Lists'!$B$11-1&gt;=$D26),"F",""))</x:f>
      </x:c>
      <x:c r="X26" s="155" t="str">
        <x:f>IF(OR($A26="",X$9="",$D26=""),"",IF(AND($E26&lt;&gt;"",X$9&lt;=$E26,X$9+'06 Lists'!$B$11-1&gt;=$D26),"B","")&amp;IF(AND($F26&lt;&gt;"",X$9&lt;=$F26,X$9+'06 Lists'!$B$11-1&gt;=$D26),"F",""))</x:f>
      </x:c>
      <x:c r="Y26" s="155" t="str">
        <x:f>IF(OR($A26="",Y$9="",$D26=""),"",IF(AND($E26&lt;&gt;"",Y$9&lt;=$E26,Y$9+'06 Lists'!$B$11-1&gt;=$D26),"B","")&amp;IF(AND($F26&lt;&gt;"",Y$9&lt;=$F26,Y$9+'06 Lists'!$B$11-1&gt;=$D26),"F",""))</x:f>
      </x:c>
      <x:c r="Z26" s="155" t="str">
        <x:f>IF(OR($A26="",Z$9="",$D26=""),"",IF(AND($E26&lt;&gt;"",Z$9&lt;=$E26,Z$9+'06 Lists'!$B$11-1&gt;=$D26),"B","")&amp;IF(AND($F26&lt;&gt;"",Z$9&lt;=$F26,Z$9+'06 Lists'!$B$11-1&gt;=$D26),"F",""))</x:f>
      </x:c>
      <x:c r="AA26" s="155" t="str">
        <x:f>IF(OR($A26="",AA$9="",$D26=""),"",IF(AND($E26&lt;&gt;"",AA$9&lt;=$E26,AA$9+'06 Lists'!$B$11-1&gt;=$D26),"B","")&amp;IF(AND($F26&lt;&gt;"",AA$9&lt;=$F26,AA$9+'06 Lists'!$B$11-1&gt;=$D26),"F",""))</x:f>
      </x:c>
      <x:c r="AB26" s="155" t="str">
        <x:f>IF(OR($A26="",AB$9="",$D26=""),"",IF(AND($E26&lt;&gt;"",AB$9&lt;=$E26,AB$9+'06 Lists'!$B$11-1&gt;=$D26),"B","")&amp;IF(AND($F26&lt;&gt;"",AB$9&lt;=$F26,AB$9+'06 Lists'!$B$11-1&gt;=$D26),"F",""))</x:f>
      </x:c>
      <x:c r="AC26" s="155" t="str">
        <x:f>IF(OR($A26="",AC$9="",$D26=""),"",IF(AND($E26&lt;&gt;"",AC$9&lt;=$E26,AC$9+'06 Lists'!$B$11-1&gt;=$D26),"B","")&amp;IF(AND($F26&lt;&gt;"",AC$9&lt;=$F26,AC$9+'06 Lists'!$B$11-1&gt;=$D26),"F",""))</x:f>
      </x:c>
      <x:c r="AD26" s="155" t="str">
        <x:f>IF(OR($A26="",AD$9="",$D26=""),"",IF(AND($E26&lt;&gt;"",AD$9&lt;=$E26,AD$9+'06 Lists'!$B$11-1&gt;=$D26),"B","")&amp;IF(AND($F26&lt;&gt;"",AD$9&lt;=$F26,AD$9+'06 Lists'!$B$11-1&gt;=$D26),"F",""))</x:f>
      </x:c>
      <x:c r="AE26" s="155" t="str">
        <x:f>IF(OR($A26="",AE$9="",$D26=""),"",IF(AND($E26&lt;&gt;"",AE$9&lt;=$E26,AE$9+'06 Lists'!$B$11-1&gt;=$D26),"B","")&amp;IF(AND($F26&lt;&gt;"",AE$9&lt;=$F26,AE$9+'06 Lists'!$B$11-1&gt;=$D26),"F",""))</x:f>
      </x:c>
      <x:c r="AF26" s="155" t="str">
        <x:f>IF(OR($A26="",AF$9="",$D26=""),"",IF(AND($E26&lt;&gt;"",AF$9&lt;=$E26,AF$9+'06 Lists'!$B$11-1&gt;=$D26),"B","")&amp;IF(AND($F26&lt;&gt;"",AF$9&lt;=$F26,AF$9+'06 Lists'!$B$11-1&gt;=$D26),"F",""))</x:f>
      </x:c>
      <x:c r="AG26" s="155" t="str">
        <x:f>IF(OR($A26="",AG$9="",$D26=""),"",IF(AND($E26&lt;&gt;"",AG$9&lt;=$E26,AG$9+'06 Lists'!$B$11-1&gt;=$D26),"B","")&amp;IF(AND($F26&lt;&gt;"",AG$9&lt;=$F26,AG$9+'06 Lists'!$B$11-1&gt;=$D26),"F",""))</x:f>
      </x:c>
    </x:row>
    <x:row r="27" ht="31" customHeight="1">
      <x:c r="A27" s="155" t="str">
        <x:f>IF('B1 Schedule'!A27="","",IF('B1 Schedule'!A27="","",'B1 Schedule'!A27))</x:f>
      </x:c>
      <x:c r="B27" s="155" t="str">
        <x:f>IF('B1 Schedule'!A27="","",IF('B1 Schedule'!B27="","",'B1 Schedule'!B27))</x:f>
      </x:c>
      <x:c r="C27" s="155" t="str">
        <x:f>IF('B1 Schedule'!A27="","",IF('B1 Schedule'!D27="","",'B1 Schedule'!D27))</x:f>
      </x:c>
      <x:c r="D27" s="246" t="str">
        <x:f>IF('B1 Schedule'!A27="","",IF('B1 Schedule'!F27="","",'B1 Schedule'!F27))</x:f>
      </x:c>
      <x:c r="E27" s="246" t="str">
        <x:f>IF('B1 Schedule'!A27="","",IF('B1 Schedule'!G27="","",'B1 Schedule'!G27))</x:f>
      </x:c>
      <x:c r="F27" s="246" t="str">
        <x:f>IF('B1 Schedule'!A27="","",IF('B1 Schedule'!I27&lt;&gt;"",'B1 Schedule'!I27,IF('B1 Schedule'!J27="","",'B1 Schedule'!J27)))</x:f>
      </x:c>
      <x:c r="G27" s="155" t="str">
        <x:f>IF('B1 Schedule'!A27="","",IF('B1 Schedule'!N27="","",'B1 Schedule'!N27))</x:f>
      </x:c>
      <x:c r="H27" s="155" t="str">
        <x:f>IF(OR($A27="",H$9="",$D27=""),"",IF(AND($E27&lt;&gt;"",H$9&lt;=$E27,H$9+'06 Lists'!$B$11-1&gt;=$D27),"B","")&amp;IF(AND($F27&lt;&gt;"",H$9&lt;=$F27,H$9+'06 Lists'!$B$11-1&gt;=$D27),"F",""))</x:f>
      </x:c>
      <x:c r="I27" s="155" t="str">
        <x:f>IF(OR($A27="",I$9="",$D27=""),"",IF(AND($E27&lt;&gt;"",I$9&lt;=$E27,I$9+'06 Lists'!$B$11-1&gt;=$D27),"B","")&amp;IF(AND($F27&lt;&gt;"",I$9&lt;=$F27,I$9+'06 Lists'!$B$11-1&gt;=$D27),"F",""))</x:f>
      </x:c>
      <x:c r="J27" s="155" t="str">
        <x:f>IF(OR($A27="",J$9="",$D27=""),"",IF(AND($E27&lt;&gt;"",J$9&lt;=$E27,J$9+'06 Lists'!$B$11-1&gt;=$D27),"B","")&amp;IF(AND($F27&lt;&gt;"",J$9&lt;=$F27,J$9+'06 Lists'!$B$11-1&gt;=$D27),"F",""))</x:f>
      </x:c>
      <x:c r="K27" s="155" t="str">
        <x:f>IF(OR($A27="",K$9="",$D27=""),"",IF(AND($E27&lt;&gt;"",K$9&lt;=$E27,K$9+'06 Lists'!$B$11-1&gt;=$D27),"B","")&amp;IF(AND($F27&lt;&gt;"",K$9&lt;=$F27,K$9+'06 Lists'!$B$11-1&gt;=$D27),"F",""))</x:f>
      </x:c>
      <x:c r="L27" s="155" t="str">
        <x:f>IF(OR($A27="",L$9="",$D27=""),"",IF(AND($E27&lt;&gt;"",L$9&lt;=$E27,L$9+'06 Lists'!$B$11-1&gt;=$D27),"B","")&amp;IF(AND($F27&lt;&gt;"",L$9&lt;=$F27,L$9+'06 Lists'!$B$11-1&gt;=$D27),"F",""))</x:f>
      </x:c>
      <x:c r="M27" s="155" t="str">
        <x:f>IF(OR($A27="",M$9="",$D27=""),"",IF(AND($E27&lt;&gt;"",M$9&lt;=$E27,M$9+'06 Lists'!$B$11-1&gt;=$D27),"B","")&amp;IF(AND($F27&lt;&gt;"",M$9&lt;=$F27,M$9+'06 Lists'!$B$11-1&gt;=$D27),"F",""))</x:f>
      </x:c>
      <x:c r="N27" s="155" t="str">
        <x:f>IF(OR($A27="",N$9="",$D27=""),"",IF(AND($E27&lt;&gt;"",N$9&lt;=$E27,N$9+'06 Lists'!$B$11-1&gt;=$D27),"B","")&amp;IF(AND($F27&lt;&gt;"",N$9&lt;=$F27,N$9+'06 Lists'!$B$11-1&gt;=$D27),"F",""))</x:f>
      </x:c>
      <x:c r="O27" s="155" t="str">
        <x:f>IF(OR($A27="",O$9="",$D27=""),"",IF(AND($E27&lt;&gt;"",O$9&lt;=$E27,O$9+'06 Lists'!$B$11-1&gt;=$D27),"B","")&amp;IF(AND($F27&lt;&gt;"",O$9&lt;=$F27,O$9+'06 Lists'!$B$11-1&gt;=$D27),"F",""))</x:f>
      </x:c>
      <x:c r="P27" s="155" t="str">
        <x:f>IF(OR($A27="",P$9="",$D27=""),"",IF(AND($E27&lt;&gt;"",P$9&lt;=$E27,P$9+'06 Lists'!$B$11-1&gt;=$D27),"B","")&amp;IF(AND($F27&lt;&gt;"",P$9&lt;=$F27,P$9+'06 Lists'!$B$11-1&gt;=$D27),"F",""))</x:f>
      </x:c>
      <x:c r="Q27" s="155" t="str">
        <x:f>IF(OR($A27="",Q$9="",$D27=""),"",IF(AND($E27&lt;&gt;"",Q$9&lt;=$E27,Q$9+'06 Lists'!$B$11-1&gt;=$D27),"B","")&amp;IF(AND($F27&lt;&gt;"",Q$9&lt;=$F27,Q$9+'06 Lists'!$B$11-1&gt;=$D27),"F",""))</x:f>
      </x:c>
      <x:c r="R27" s="155" t="str">
        <x:f>IF(OR($A27="",R$9="",$D27=""),"",IF(AND($E27&lt;&gt;"",R$9&lt;=$E27,R$9+'06 Lists'!$B$11-1&gt;=$D27),"B","")&amp;IF(AND($F27&lt;&gt;"",R$9&lt;=$F27,R$9+'06 Lists'!$B$11-1&gt;=$D27),"F",""))</x:f>
      </x:c>
      <x:c r="S27" s="155" t="str">
        <x:f>IF(OR($A27="",S$9="",$D27=""),"",IF(AND($E27&lt;&gt;"",S$9&lt;=$E27,S$9+'06 Lists'!$B$11-1&gt;=$D27),"B","")&amp;IF(AND($F27&lt;&gt;"",S$9&lt;=$F27,S$9+'06 Lists'!$B$11-1&gt;=$D27),"F",""))</x:f>
      </x:c>
      <x:c r="T27" s="155" t="str">
        <x:f>IF(OR($A27="",T$9="",$D27=""),"",IF(AND($E27&lt;&gt;"",T$9&lt;=$E27,T$9+'06 Lists'!$B$11-1&gt;=$D27),"B","")&amp;IF(AND($F27&lt;&gt;"",T$9&lt;=$F27,T$9+'06 Lists'!$B$11-1&gt;=$D27),"F",""))</x:f>
      </x:c>
      <x:c r="U27" s="155" t="str">
        <x:f>IF(OR($A27="",U$9="",$D27=""),"",IF(AND($E27&lt;&gt;"",U$9&lt;=$E27,U$9+'06 Lists'!$B$11-1&gt;=$D27),"B","")&amp;IF(AND($F27&lt;&gt;"",U$9&lt;=$F27,U$9+'06 Lists'!$B$11-1&gt;=$D27),"F",""))</x:f>
      </x:c>
      <x:c r="V27" s="155" t="str">
        <x:f>IF(OR($A27="",V$9="",$D27=""),"",IF(AND($E27&lt;&gt;"",V$9&lt;=$E27,V$9+'06 Lists'!$B$11-1&gt;=$D27),"B","")&amp;IF(AND($F27&lt;&gt;"",V$9&lt;=$F27,V$9+'06 Lists'!$B$11-1&gt;=$D27),"F",""))</x:f>
      </x:c>
      <x:c r="W27" s="155" t="str">
        <x:f>IF(OR($A27="",W$9="",$D27=""),"",IF(AND($E27&lt;&gt;"",W$9&lt;=$E27,W$9+'06 Lists'!$B$11-1&gt;=$D27),"B","")&amp;IF(AND($F27&lt;&gt;"",W$9&lt;=$F27,W$9+'06 Lists'!$B$11-1&gt;=$D27),"F",""))</x:f>
      </x:c>
      <x:c r="X27" s="155" t="str">
        <x:f>IF(OR($A27="",X$9="",$D27=""),"",IF(AND($E27&lt;&gt;"",X$9&lt;=$E27,X$9+'06 Lists'!$B$11-1&gt;=$D27),"B","")&amp;IF(AND($F27&lt;&gt;"",X$9&lt;=$F27,X$9+'06 Lists'!$B$11-1&gt;=$D27),"F",""))</x:f>
      </x:c>
      <x:c r="Y27" s="155" t="str">
        <x:f>IF(OR($A27="",Y$9="",$D27=""),"",IF(AND($E27&lt;&gt;"",Y$9&lt;=$E27,Y$9+'06 Lists'!$B$11-1&gt;=$D27),"B","")&amp;IF(AND($F27&lt;&gt;"",Y$9&lt;=$F27,Y$9+'06 Lists'!$B$11-1&gt;=$D27),"F",""))</x:f>
      </x:c>
      <x:c r="Z27" s="155" t="str">
        <x:f>IF(OR($A27="",Z$9="",$D27=""),"",IF(AND($E27&lt;&gt;"",Z$9&lt;=$E27,Z$9+'06 Lists'!$B$11-1&gt;=$D27),"B","")&amp;IF(AND($F27&lt;&gt;"",Z$9&lt;=$F27,Z$9+'06 Lists'!$B$11-1&gt;=$D27),"F",""))</x:f>
      </x:c>
      <x:c r="AA27" s="155" t="str">
        <x:f>IF(OR($A27="",AA$9="",$D27=""),"",IF(AND($E27&lt;&gt;"",AA$9&lt;=$E27,AA$9+'06 Lists'!$B$11-1&gt;=$D27),"B","")&amp;IF(AND($F27&lt;&gt;"",AA$9&lt;=$F27,AA$9+'06 Lists'!$B$11-1&gt;=$D27),"F",""))</x:f>
      </x:c>
      <x:c r="AB27" s="155" t="str">
        <x:f>IF(OR($A27="",AB$9="",$D27=""),"",IF(AND($E27&lt;&gt;"",AB$9&lt;=$E27,AB$9+'06 Lists'!$B$11-1&gt;=$D27),"B","")&amp;IF(AND($F27&lt;&gt;"",AB$9&lt;=$F27,AB$9+'06 Lists'!$B$11-1&gt;=$D27),"F",""))</x:f>
      </x:c>
      <x:c r="AC27" s="155" t="str">
        <x:f>IF(OR($A27="",AC$9="",$D27=""),"",IF(AND($E27&lt;&gt;"",AC$9&lt;=$E27,AC$9+'06 Lists'!$B$11-1&gt;=$D27),"B","")&amp;IF(AND($F27&lt;&gt;"",AC$9&lt;=$F27,AC$9+'06 Lists'!$B$11-1&gt;=$D27),"F",""))</x:f>
      </x:c>
      <x:c r="AD27" s="155" t="str">
        <x:f>IF(OR($A27="",AD$9="",$D27=""),"",IF(AND($E27&lt;&gt;"",AD$9&lt;=$E27,AD$9+'06 Lists'!$B$11-1&gt;=$D27),"B","")&amp;IF(AND($F27&lt;&gt;"",AD$9&lt;=$F27,AD$9+'06 Lists'!$B$11-1&gt;=$D27),"F",""))</x:f>
      </x:c>
      <x:c r="AE27" s="155" t="str">
        <x:f>IF(OR($A27="",AE$9="",$D27=""),"",IF(AND($E27&lt;&gt;"",AE$9&lt;=$E27,AE$9+'06 Lists'!$B$11-1&gt;=$D27),"B","")&amp;IF(AND($F27&lt;&gt;"",AE$9&lt;=$F27,AE$9+'06 Lists'!$B$11-1&gt;=$D27),"F",""))</x:f>
      </x:c>
      <x:c r="AF27" s="155" t="str">
        <x:f>IF(OR($A27="",AF$9="",$D27=""),"",IF(AND($E27&lt;&gt;"",AF$9&lt;=$E27,AF$9+'06 Lists'!$B$11-1&gt;=$D27),"B","")&amp;IF(AND($F27&lt;&gt;"",AF$9&lt;=$F27,AF$9+'06 Lists'!$B$11-1&gt;=$D27),"F",""))</x:f>
      </x:c>
      <x:c r="AG27" s="155" t="str">
        <x:f>IF(OR($A27="",AG$9="",$D27=""),"",IF(AND($E27&lt;&gt;"",AG$9&lt;=$E27,AG$9+'06 Lists'!$B$11-1&gt;=$D27),"B","")&amp;IF(AND($F27&lt;&gt;"",AG$9&lt;=$F27,AG$9+'06 Lists'!$B$11-1&gt;=$D27),"F",""))</x:f>
      </x:c>
    </x:row>
    <x:row r="28" ht="31" customHeight="1">
      <x:c r="A28" s="155" t="str">
        <x:f>IF('B1 Schedule'!A28="","",IF('B1 Schedule'!A28="","",'B1 Schedule'!A28))</x:f>
      </x:c>
      <x:c r="B28" s="155" t="str">
        <x:f>IF('B1 Schedule'!A28="","",IF('B1 Schedule'!B28="","",'B1 Schedule'!B28))</x:f>
      </x:c>
      <x:c r="C28" s="155" t="str">
        <x:f>IF('B1 Schedule'!A28="","",IF('B1 Schedule'!D28="","",'B1 Schedule'!D28))</x:f>
      </x:c>
      <x:c r="D28" s="246" t="str">
        <x:f>IF('B1 Schedule'!A28="","",IF('B1 Schedule'!F28="","",'B1 Schedule'!F28))</x:f>
      </x:c>
      <x:c r="E28" s="246" t="str">
        <x:f>IF('B1 Schedule'!A28="","",IF('B1 Schedule'!G28="","",'B1 Schedule'!G28))</x:f>
      </x:c>
      <x:c r="F28" s="246" t="str">
        <x:f>IF('B1 Schedule'!A28="","",IF('B1 Schedule'!I28&lt;&gt;"",'B1 Schedule'!I28,IF('B1 Schedule'!J28="","",'B1 Schedule'!J28)))</x:f>
      </x:c>
      <x:c r="G28" s="155" t="str">
        <x:f>IF('B1 Schedule'!A28="","",IF('B1 Schedule'!N28="","",'B1 Schedule'!N28))</x:f>
      </x:c>
      <x:c r="H28" s="155" t="str">
        <x:f>IF(OR($A28="",H$9="",$D28=""),"",IF(AND($E28&lt;&gt;"",H$9&lt;=$E28,H$9+'06 Lists'!$B$11-1&gt;=$D28),"B","")&amp;IF(AND($F28&lt;&gt;"",H$9&lt;=$F28,H$9+'06 Lists'!$B$11-1&gt;=$D28),"F",""))</x:f>
      </x:c>
      <x:c r="I28" s="155" t="str">
        <x:f>IF(OR($A28="",I$9="",$D28=""),"",IF(AND($E28&lt;&gt;"",I$9&lt;=$E28,I$9+'06 Lists'!$B$11-1&gt;=$D28),"B","")&amp;IF(AND($F28&lt;&gt;"",I$9&lt;=$F28,I$9+'06 Lists'!$B$11-1&gt;=$D28),"F",""))</x:f>
      </x:c>
      <x:c r="J28" s="155" t="str">
        <x:f>IF(OR($A28="",J$9="",$D28=""),"",IF(AND($E28&lt;&gt;"",J$9&lt;=$E28,J$9+'06 Lists'!$B$11-1&gt;=$D28),"B","")&amp;IF(AND($F28&lt;&gt;"",J$9&lt;=$F28,J$9+'06 Lists'!$B$11-1&gt;=$D28),"F",""))</x:f>
      </x:c>
      <x:c r="K28" s="155" t="str">
        <x:f>IF(OR($A28="",K$9="",$D28=""),"",IF(AND($E28&lt;&gt;"",K$9&lt;=$E28,K$9+'06 Lists'!$B$11-1&gt;=$D28),"B","")&amp;IF(AND($F28&lt;&gt;"",K$9&lt;=$F28,K$9+'06 Lists'!$B$11-1&gt;=$D28),"F",""))</x:f>
      </x:c>
      <x:c r="L28" s="155" t="str">
        <x:f>IF(OR($A28="",L$9="",$D28=""),"",IF(AND($E28&lt;&gt;"",L$9&lt;=$E28,L$9+'06 Lists'!$B$11-1&gt;=$D28),"B","")&amp;IF(AND($F28&lt;&gt;"",L$9&lt;=$F28,L$9+'06 Lists'!$B$11-1&gt;=$D28),"F",""))</x:f>
      </x:c>
      <x:c r="M28" s="155" t="str">
        <x:f>IF(OR($A28="",M$9="",$D28=""),"",IF(AND($E28&lt;&gt;"",M$9&lt;=$E28,M$9+'06 Lists'!$B$11-1&gt;=$D28),"B","")&amp;IF(AND($F28&lt;&gt;"",M$9&lt;=$F28,M$9+'06 Lists'!$B$11-1&gt;=$D28),"F",""))</x:f>
      </x:c>
      <x:c r="N28" s="155" t="str">
        <x:f>IF(OR($A28="",N$9="",$D28=""),"",IF(AND($E28&lt;&gt;"",N$9&lt;=$E28,N$9+'06 Lists'!$B$11-1&gt;=$D28),"B","")&amp;IF(AND($F28&lt;&gt;"",N$9&lt;=$F28,N$9+'06 Lists'!$B$11-1&gt;=$D28),"F",""))</x:f>
      </x:c>
      <x:c r="O28" s="155" t="str">
        <x:f>IF(OR($A28="",O$9="",$D28=""),"",IF(AND($E28&lt;&gt;"",O$9&lt;=$E28,O$9+'06 Lists'!$B$11-1&gt;=$D28),"B","")&amp;IF(AND($F28&lt;&gt;"",O$9&lt;=$F28,O$9+'06 Lists'!$B$11-1&gt;=$D28),"F",""))</x:f>
      </x:c>
      <x:c r="P28" s="155" t="str">
        <x:f>IF(OR($A28="",P$9="",$D28=""),"",IF(AND($E28&lt;&gt;"",P$9&lt;=$E28,P$9+'06 Lists'!$B$11-1&gt;=$D28),"B","")&amp;IF(AND($F28&lt;&gt;"",P$9&lt;=$F28,P$9+'06 Lists'!$B$11-1&gt;=$D28),"F",""))</x:f>
      </x:c>
      <x:c r="Q28" s="155" t="str">
        <x:f>IF(OR($A28="",Q$9="",$D28=""),"",IF(AND($E28&lt;&gt;"",Q$9&lt;=$E28,Q$9+'06 Lists'!$B$11-1&gt;=$D28),"B","")&amp;IF(AND($F28&lt;&gt;"",Q$9&lt;=$F28,Q$9+'06 Lists'!$B$11-1&gt;=$D28),"F",""))</x:f>
      </x:c>
      <x:c r="R28" s="155" t="str">
        <x:f>IF(OR($A28="",R$9="",$D28=""),"",IF(AND($E28&lt;&gt;"",R$9&lt;=$E28,R$9+'06 Lists'!$B$11-1&gt;=$D28),"B","")&amp;IF(AND($F28&lt;&gt;"",R$9&lt;=$F28,R$9+'06 Lists'!$B$11-1&gt;=$D28),"F",""))</x:f>
      </x:c>
      <x:c r="S28" s="155" t="str">
        <x:f>IF(OR($A28="",S$9="",$D28=""),"",IF(AND($E28&lt;&gt;"",S$9&lt;=$E28,S$9+'06 Lists'!$B$11-1&gt;=$D28),"B","")&amp;IF(AND($F28&lt;&gt;"",S$9&lt;=$F28,S$9+'06 Lists'!$B$11-1&gt;=$D28),"F",""))</x:f>
      </x:c>
      <x:c r="T28" s="155" t="str">
        <x:f>IF(OR($A28="",T$9="",$D28=""),"",IF(AND($E28&lt;&gt;"",T$9&lt;=$E28,T$9+'06 Lists'!$B$11-1&gt;=$D28),"B","")&amp;IF(AND($F28&lt;&gt;"",T$9&lt;=$F28,T$9+'06 Lists'!$B$11-1&gt;=$D28),"F",""))</x:f>
      </x:c>
      <x:c r="U28" s="155" t="str">
        <x:f>IF(OR($A28="",U$9="",$D28=""),"",IF(AND($E28&lt;&gt;"",U$9&lt;=$E28,U$9+'06 Lists'!$B$11-1&gt;=$D28),"B","")&amp;IF(AND($F28&lt;&gt;"",U$9&lt;=$F28,U$9+'06 Lists'!$B$11-1&gt;=$D28),"F",""))</x:f>
      </x:c>
      <x:c r="V28" s="155" t="str">
        <x:f>IF(OR($A28="",V$9="",$D28=""),"",IF(AND($E28&lt;&gt;"",V$9&lt;=$E28,V$9+'06 Lists'!$B$11-1&gt;=$D28),"B","")&amp;IF(AND($F28&lt;&gt;"",V$9&lt;=$F28,V$9+'06 Lists'!$B$11-1&gt;=$D28),"F",""))</x:f>
      </x:c>
      <x:c r="W28" s="155" t="str">
        <x:f>IF(OR($A28="",W$9="",$D28=""),"",IF(AND($E28&lt;&gt;"",W$9&lt;=$E28,W$9+'06 Lists'!$B$11-1&gt;=$D28),"B","")&amp;IF(AND($F28&lt;&gt;"",W$9&lt;=$F28,W$9+'06 Lists'!$B$11-1&gt;=$D28),"F",""))</x:f>
      </x:c>
      <x:c r="X28" s="155" t="str">
        <x:f>IF(OR($A28="",X$9="",$D28=""),"",IF(AND($E28&lt;&gt;"",X$9&lt;=$E28,X$9+'06 Lists'!$B$11-1&gt;=$D28),"B","")&amp;IF(AND($F28&lt;&gt;"",X$9&lt;=$F28,X$9+'06 Lists'!$B$11-1&gt;=$D28),"F",""))</x:f>
      </x:c>
      <x:c r="Y28" s="155" t="str">
        <x:f>IF(OR($A28="",Y$9="",$D28=""),"",IF(AND($E28&lt;&gt;"",Y$9&lt;=$E28,Y$9+'06 Lists'!$B$11-1&gt;=$D28),"B","")&amp;IF(AND($F28&lt;&gt;"",Y$9&lt;=$F28,Y$9+'06 Lists'!$B$11-1&gt;=$D28),"F",""))</x:f>
      </x:c>
      <x:c r="Z28" s="155" t="str">
        <x:f>IF(OR($A28="",Z$9="",$D28=""),"",IF(AND($E28&lt;&gt;"",Z$9&lt;=$E28,Z$9+'06 Lists'!$B$11-1&gt;=$D28),"B","")&amp;IF(AND($F28&lt;&gt;"",Z$9&lt;=$F28,Z$9+'06 Lists'!$B$11-1&gt;=$D28),"F",""))</x:f>
      </x:c>
      <x:c r="AA28" s="155" t="str">
        <x:f>IF(OR($A28="",AA$9="",$D28=""),"",IF(AND($E28&lt;&gt;"",AA$9&lt;=$E28,AA$9+'06 Lists'!$B$11-1&gt;=$D28),"B","")&amp;IF(AND($F28&lt;&gt;"",AA$9&lt;=$F28,AA$9+'06 Lists'!$B$11-1&gt;=$D28),"F",""))</x:f>
      </x:c>
      <x:c r="AB28" s="155" t="str">
        <x:f>IF(OR($A28="",AB$9="",$D28=""),"",IF(AND($E28&lt;&gt;"",AB$9&lt;=$E28,AB$9+'06 Lists'!$B$11-1&gt;=$D28),"B","")&amp;IF(AND($F28&lt;&gt;"",AB$9&lt;=$F28,AB$9+'06 Lists'!$B$11-1&gt;=$D28),"F",""))</x:f>
      </x:c>
      <x:c r="AC28" s="155" t="str">
        <x:f>IF(OR($A28="",AC$9="",$D28=""),"",IF(AND($E28&lt;&gt;"",AC$9&lt;=$E28,AC$9+'06 Lists'!$B$11-1&gt;=$D28),"B","")&amp;IF(AND($F28&lt;&gt;"",AC$9&lt;=$F28,AC$9+'06 Lists'!$B$11-1&gt;=$D28),"F",""))</x:f>
      </x:c>
      <x:c r="AD28" s="155" t="str">
        <x:f>IF(OR($A28="",AD$9="",$D28=""),"",IF(AND($E28&lt;&gt;"",AD$9&lt;=$E28,AD$9+'06 Lists'!$B$11-1&gt;=$D28),"B","")&amp;IF(AND($F28&lt;&gt;"",AD$9&lt;=$F28,AD$9+'06 Lists'!$B$11-1&gt;=$D28),"F",""))</x:f>
      </x:c>
      <x:c r="AE28" s="155" t="str">
        <x:f>IF(OR($A28="",AE$9="",$D28=""),"",IF(AND($E28&lt;&gt;"",AE$9&lt;=$E28,AE$9+'06 Lists'!$B$11-1&gt;=$D28),"B","")&amp;IF(AND($F28&lt;&gt;"",AE$9&lt;=$F28,AE$9+'06 Lists'!$B$11-1&gt;=$D28),"F",""))</x:f>
      </x:c>
      <x:c r="AF28" s="155" t="str">
        <x:f>IF(OR($A28="",AF$9="",$D28=""),"",IF(AND($E28&lt;&gt;"",AF$9&lt;=$E28,AF$9+'06 Lists'!$B$11-1&gt;=$D28),"B","")&amp;IF(AND($F28&lt;&gt;"",AF$9&lt;=$F28,AF$9+'06 Lists'!$B$11-1&gt;=$D28),"F",""))</x:f>
      </x:c>
      <x:c r="AG28" s="155" t="str">
        <x:f>IF(OR($A28="",AG$9="",$D28=""),"",IF(AND($E28&lt;&gt;"",AG$9&lt;=$E28,AG$9+'06 Lists'!$B$11-1&gt;=$D28),"B","")&amp;IF(AND($F28&lt;&gt;"",AG$9&lt;=$F28,AG$9+'06 Lists'!$B$11-1&gt;=$D28),"F",""))</x:f>
      </x:c>
    </x:row>
    <x:row r="29" ht="31" customHeight="1">
      <x:c r="A29" s="155" t="str">
        <x:f>IF('B1 Schedule'!A29="","",IF('B1 Schedule'!A29="","",'B1 Schedule'!A29))</x:f>
      </x:c>
      <x:c r="B29" s="155" t="str">
        <x:f>IF('B1 Schedule'!A29="","",IF('B1 Schedule'!B29="","",'B1 Schedule'!B29))</x:f>
      </x:c>
      <x:c r="C29" s="155" t="str">
        <x:f>IF('B1 Schedule'!A29="","",IF('B1 Schedule'!D29="","",'B1 Schedule'!D29))</x:f>
      </x:c>
      <x:c r="D29" s="246" t="str">
        <x:f>IF('B1 Schedule'!A29="","",IF('B1 Schedule'!F29="","",'B1 Schedule'!F29))</x:f>
      </x:c>
      <x:c r="E29" s="246" t="str">
        <x:f>IF('B1 Schedule'!A29="","",IF('B1 Schedule'!G29="","",'B1 Schedule'!G29))</x:f>
      </x:c>
      <x:c r="F29" s="246" t="str">
        <x:f>IF('B1 Schedule'!A29="","",IF('B1 Schedule'!I29&lt;&gt;"",'B1 Schedule'!I29,IF('B1 Schedule'!J29="","",'B1 Schedule'!J29)))</x:f>
      </x:c>
      <x:c r="G29" s="155" t="str">
        <x:f>IF('B1 Schedule'!A29="","",IF('B1 Schedule'!N29="","",'B1 Schedule'!N29))</x:f>
      </x:c>
      <x:c r="H29" s="155" t="str">
        <x:f>IF(OR($A29="",H$9="",$D29=""),"",IF(AND($E29&lt;&gt;"",H$9&lt;=$E29,H$9+'06 Lists'!$B$11-1&gt;=$D29),"B","")&amp;IF(AND($F29&lt;&gt;"",H$9&lt;=$F29,H$9+'06 Lists'!$B$11-1&gt;=$D29),"F",""))</x:f>
      </x:c>
      <x:c r="I29" s="155" t="str">
        <x:f>IF(OR($A29="",I$9="",$D29=""),"",IF(AND($E29&lt;&gt;"",I$9&lt;=$E29,I$9+'06 Lists'!$B$11-1&gt;=$D29),"B","")&amp;IF(AND($F29&lt;&gt;"",I$9&lt;=$F29,I$9+'06 Lists'!$B$11-1&gt;=$D29),"F",""))</x:f>
      </x:c>
      <x:c r="J29" s="155" t="str">
        <x:f>IF(OR($A29="",J$9="",$D29=""),"",IF(AND($E29&lt;&gt;"",J$9&lt;=$E29,J$9+'06 Lists'!$B$11-1&gt;=$D29),"B","")&amp;IF(AND($F29&lt;&gt;"",J$9&lt;=$F29,J$9+'06 Lists'!$B$11-1&gt;=$D29),"F",""))</x:f>
      </x:c>
      <x:c r="K29" s="155" t="str">
        <x:f>IF(OR($A29="",K$9="",$D29=""),"",IF(AND($E29&lt;&gt;"",K$9&lt;=$E29,K$9+'06 Lists'!$B$11-1&gt;=$D29),"B","")&amp;IF(AND($F29&lt;&gt;"",K$9&lt;=$F29,K$9+'06 Lists'!$B$11-1&gt;=$D29),"F",""))</x:f>
      </x:c>
      <x:c r="L29" s="155" t="str">
        <x:f>IF(OR($A29="",L$9="",$D29=""),"",IF(AND($E29&lt;&gt;"",L$9&lt;=$E29,L$9+'06 Lists'!$B$11-1&gt;=$D29),"B","")&amp;IF(AND($F29&lt;&gt;"",L$9&lt;=$F29,L$9+'06 Lists'!$B$11-1&gt;=$D29),"F",""))</x:f>
      </x:c>
      <x:c r="M29" s="155" t="str">
        <x:f>IF(OR($A29="",M$9="",$D29=""),"",IF(AND($E29&lt;&gt;"",M$9&lt;=$E29,M$9+'06 Lists'!$B$11-1&gt;=$D29),"B","")&amp;IF(AND($F29&lt;&gt;"",M$9&lt;=$F29,M$9+'06 Lists'!$B$11-1&gt;=$D29),"F",""))</x:f>
      </x:c>
      <x:c r="N29" s="155" t="str">
        <x:f>IF(OR($A29="",N$9="",$D29=""),"",IF(AND($E29&lt;&gt;"",N$9&lt;=$E29,N$9+'06 Lists'!$B$11-1&gt;=$D29),"B","")&amp;IF(AND($F29&lt;&gt;"",N$9&lt;=$F29,N$9+'06 Lists'!$B$11-1&gt;=$D29),"F",""))</x:f>
      </x:c>
      <x:c r="O29" s="155" t="str">
        <x:f>IF(OR($A29="",O$9="",$D29=""),"",IF(AND($E29&lt;&gt;"",O$9&lt;=$E29,O$9+'06 Lists'!$B$11-1&gt;=$D29),"B","")&amp;IF(AND($F29&lt;&gt;"",O$9&lt;=$F29,O$9+'06 Lists'!$B$11-1&gt;=$D29),"F",""))</x:f>
      </x:c>
      <x:c r="P29" s="155" t="str">
        <x:f>IF(OR($A29="",P$9="",$D29=""),"",IF(AND($E29&lt;&gt;"",P$9&lt;=$E29,P$9+'06 Lists'!$B$11-1&gt;=$D29),"B","")&amp;IF(AND($F29&lt;&gt;"",P$9&lt;=$F29,P$9+'06 Lists'!$B$11-1&gt;=$D29),"F",""))</x:f>
      </x:c>
      <x:c r="Q29" s="155" t="str">
        <x:f>IF(OR($A29="",Q$9="",$D29=""),"",IF(AND($E29&lt;&gt;"",Q$9&lt;=$E29,Q$9+'06 Lists'!$B$11-1&gt;=$D29),"B","")&amp;IF(AND($F29&lt;&gt;"",Q$9&lt;=$F29,Q$9+'06 Lists'!$B$11-1&gt;=$D29),"F",""))</x:f>
      </x:c>
      <x:c r="R29" s="155" t="str">
        <x:f>IF(OR($A29="",R$9="",$D29=""),"",IF(AND($E29&lt;&gt;"",R$9&lt;=$E29,R$9+'06 Lists'!$B$11-1&gt;=$D29),"B","")&amp;IF(AND($F29&lt;&gt;"",R$9&lt;=$F29,R$9+'06 Lists'!$B$11-1&gt;=$D29),"F",""))</x:f>
      </x:c>
      <x:c r="S29" s="155" t="str">
        <x:f>IF(OR($A29="",S$9="",$D29=""),"",IF(AND($E29&lt;&gt;"",S$9&lt;=$E29,S$9+'06 Lists'!$B$11-1&gt;=$D29),"B","")&amp;IF(AND($F29&lt;&gt;"",S$9&lt;=$F29,S$9+'06 Lists'!$B$11-1&gt;=$D29),"F",""))</x:f>
      </x:c>
      <x:c r="T29" s="155" t="str">
        <x:f>IF(OR($A29="",T$9="",$D29=""),"",IF(AND($E29&lt;&gt;"",T$9&lt;=$E29,T$9+'06 Lists'!$B$11-1&gt;=$D29),"B","")&amp;IF(AND($F29&lt;&gt;"",T$9&lt;=$F29,T$9+'06 Lists'!$B$11-1&gt;=$D29),"F",""))</x:f>
      </x:c>
      <x:c r="U29" s="155" t="str">
        <x:f>IF(OR($A29="",U$9="",$D29=""),"",IF(AND($E29&lt;&gt;"",U$9&lt;=$E29,U$9+'06 Lists'!$B$11-1&gt;=$D29),"B","")&amp;IF(AND($F29&lt;&gt;"",U$9&lt;=$F29,U$9+'06 Lists'!$B$11-1&gt;=$D29),"F",""))</x:f>
      </x:c>
      <x:c r="V29" s="155" t="str">
        <x:f>IF(OR($A29="",V$9="",$D29=""),"",IF(AND($E29&lt;&gt;"",V$9&lt;=$E29,V$9+'06 Lists'!$B$11-1&gt;=$D29),"B","")&amp;IF(AND($F29&lt;&gt;"",V$9&lt;=$F29,V$9+'06 Lists'!$B$11-1&gt;=$D29),"F",""))</x:f>
      </x:c>
      <x:c r="W29" s="155" t="str">
        <x:f>IF(OR($A29="",W$9="",$D29=""),"",IF(AND($E29&lt;&gt;"",W$9&lt;=$E29,W$9+'06 Lists'!$B$11-1&gt;=$D29),"B","")&amp;IF(AND($F29&lt;&gt;"",W$9&lt;=$F29,W$9+'06 Lists'!$B$11-1&gt;=$D29),"F",""))</x:f>
      </x:c>
      <x:c r="X29" s="155" t="str">
        <x:f>IF(OR($A29="",X$9="",$D29=""),"",IF(AND($E29&lt;&gt;"",X$9&lt;=$E29,X$9+'06 Lists'!$B$11-1&gt;=$D29),"B","")&amp;IF(AND($F29&lt;&gt;"",X$9&lt;=$F29,X$9+'06 Lists'!$B$11-1&gt;=$D29),"F",""))</x:f>
      </x:c>
      <x:c r="Y29" s="155" t="str">
        <x:f>IF(OR($A29="",Y$9="",$D29=""),"",IF(AND($E29&lt;&gt;"",Y$9&lt;=$E29,Y$9+'06 Lists'!$B$11-1&gt;=$D29),"B","")&amp;IF(AND($F29&lt;&gt;"",Y$9&lt;=$F29,Y$9+'06 Lists'!$B$11-1&gt;=$D29),"F",""))</x:f>
      </x:c>
      <x:c r="Z29" s="155" t="str">
        <x:f>IF(OR($A29="",Z$9="",$D29=""),"",IF(AND($E29&lt;&gt;"",Z$9&lt;=$E29,Z$9+'06 Lists'!$B$11-1&gt;=$D29),"B","")&amp;IF(AND($F29&lt;&gt;"",Z$9&lt;=$F29,Z$9+'06 Lists'!$B$11-1&gt;=$D29),"F",""))</x:f>
      </x:c>
      <x:c r="AA29" s="155" t="str">
        <x:f>IF(OR($A29="",AA$9="",$D29=""),"",IF(AND($E29&lt;&gt;"",AA$9&lt;=$E29,AA$9+'06 Lists'!$B$11-1&gt;=$D29),"B","")&amp;IF(AND($F29&lt;&gt;"",AA$9&lt;=$F29,AA$9+'06 Lists'!$B$11-1&gt;=$D29),"F",""))</x:f>
      </x:c>
      <x:c r="AB29" s="155" t="str">
        <x:f>IF(OR($A29="",AB$9="",$D29=""),"",IF(AND($E29&lt;&gt;"",AB$9&lt;=$E29,AB$9+'06 Lists'!$B$11-1&gt;=$D29),"B","")&amp;IF(AND($F29&lt;&gt;"",AB$9&lt;=$F29,AB$9+'06 Lists'!$B$11-1&gt;=$D29),"F",""))</x:f>
      </x:c>
      <x:c r="AC29" s="155" t="str">
        <x:f>IF(OR($A29="",AC$9="",$D29=""),"",IF(AND($E29&lt;&gt;"",AC$9&lt;=$E29,AC$9+'06 Lists'!$B$11-1&gt;=$D29),"B","")&amp;IF(AND($F29&lt;&gt;"",AC$9&lt;=$F29,AC$9+'06 Lists'!$B$11-1&gt;=$D29),"F",""))</x:f>
      </x:c>
      <x:c r="AD29" s="155" t="str">
        <x:f>IF(OR($A29="",AD$9="",$D29=""),"",IF(AND($E29&lt;&gt;"",AD$9&lt;=$E29,AD$9+'06 Lists'!$B$11-1&gt;=$D29),"B","")&amp;IF(AND($F29&lt;&gt;"",AD$9&lt;=$F29,AD$9+'06 Lists'!$B$11-1&gt;=$D29),"F",""))</x:f>
      </x:c>
      <x:c r="AE29" s="155" t="str">
        <x:f>IF(OR($A29="",AE$9="",$D29=""),"",IF(AND($E29&lt;&gt;"",AE$9&lt;=$E29,AE$9+'06 Lists'!$B$11-1&gt;=$D29),"B","")&amp;IF(AND($F29&lt;&gt;"",AE$9&lt;=$F29,AE$9+'06 Lists'!$B$11-1&gt;=$D29),"F",""))</x:f>
      </x:c>
      <x:c r="AF29" s="155" t="str">
        <x:f>IF(OR($A29="",AF$9="",$D29=""),"",IF(AND($E29&lt;&gt;"",AF$9&lt;=$E29,AF$9+'06 Lists'!$B$11-1&gt;=$D29),"B","")&amp;IF(AND($F29&lt;&gt;"",AF$9&lt;=$F29,AF$9+'06 Lists'!$B$11-1&gt;=$D29),"F",""))</x:f>
      </x:c>
      <x:c r="AG29" s="155" t="str">
        <x:f>IF(OR($A29="",AG$9="",$D29=""),"",IF(AND($E29&lt;&gt;"",AG$9&lt;=$E29,AG$9+'06 Lists'!$B$11-1&gt;=$D29),"B","")&amp;IF(AND($F29&lt;&gt;"",AG$9&lt;=$F29,AG$9+'06 Lists'!$B$11-1&gt;=$D29),"F",""))</x:f>
      </x:c>
    </x:row>
    <x:row r="30" ht="31" customHeight="1">
      <x:c r="A30" s="155" t="str">
        <x:f>IF('B1 Schedule'!A30="","",IF('B1 Schedule'!A30="","",'B1 Schedule'!A30))</x:f>
      </x:c>
      <x:c r="B30" s="155" t="str">
        <x:f>IF('B1 Schedule'!A30="","",IF('B1 Schedule'!B30="","",'B1 Schedule'!B30))</x:f>
      </x:c>
      <x:c r="C30" s="155" t="str">
        <x:f>IF('B1 Schedule'!A30="","",IF('B1 Schedule'!D30="","",'B1 Schedule'!D30))</x:f>
      </x:c>
      <x:c r="D30" s="246" t="str">
        <x:f>IF('B1 Schedule'!A30="","",IF('B1 Schedule'!F30="","",'B1 Schedule'!F30))</x:f>
      </x:c>
      <x:c r="E30" s="246" t="str">
        <x:f>IF('B1 Schedule'!A30="","",IF('B1 Schedule'!G30="","",'B1 Schedule'!G30))</x:f>
      </x:c>
      <x:c r="F30" s="246" t="str">
        <x:f>IF('B1 Schedule'!A30="","",IF('B1 Schedule'!I30&lt;&gt;"",'B1 Schedule'!I30,IF('B1 Schedule'!J30="","",'B1 Schedule'!J30)))</x:f>
      </x:c>
      <x:c r="G30" s="155" t="str">
        <x:f>IF('B1 Schedule'!A30="","",IF('B1 Schedule'!N30="","",'B1 Schedule'!N30))</x:f>
      </x:c>
      <x:c r="H30" s="155" t="str">
        <x:f>IF(OR($A30="",H$9="",$D30=""),"",IF(AND($E30&lt;&gt;"",H$9&lt;=$E30,H$9+'06 Lists'!$B$11-1&gt;=$D30),"B","")&amp;IF(AND($F30&lt;&gt;"",H$9&lt;=$F30,H$9+'06 Lists'!$B$11-1&gt;=$D30),"F",""))</x:f>
      </x:c>
      <x:c r="I30" s="155" t="str">
        <x:f>IF(OR($A30="",I$9="",$D30=""),"",IF(AND($E30&lt;&gt;"",I$9&lt;=$E30,I$9+'06 Lists'!$B$11-1&gt;=$D30),"B","")&amp;IF(AND($F30&lt;&gt;"",I$9&lt;=$F30,I$9+'06 Lists'!$B$11-1&gt;=$D30),"F",""))</x:f>
      </x:c>
      <x:c r="J30" s="155" t="str">
        <x:f>IF(OR($A30="",J$9="",$D30=""),"",IF(AND($E30&lt;&gt;"",J$9&lt;=$E30,J$9+'06 Lists'!$B$11-1&gt;=$D30),"B","")&amp;IF(AND($F30&lt;&gt;"",J$9&lt;=$F30,J$9+'06 Lists'!$B$11-1&gt;=$D30),"F",""))</x:f>
      </x:c>
      <x:c r="K30" s="155" t="str">
        <x:f>IF(OR($A30="",K$9="",$D30=""),"",IF(AND($E30&lt;&gt;"",K$9&lt;=$E30,K$9+'06 Lists'!$B$11-1&gt;=$D30),"B","")&amp;IF(AND($F30&lt;&gt;"",K$9&lt;=$F30,K$9+'06 Lists'!$B$11-1&gt;=$D30),"F",""))</x:f>
      </x:c>
      <x:c r="L30" s="155" t="str">
        <x:f>IF(OR($A30="",L$9="",$D30=""),"",IF(AND($E30&lt;&gt;"",L$9&lt;=$E30,L$9+'06 Lists'!$B$11-1&gt;=$D30),"B","")&amp;IF(AND($F30&lt;&gt;"",L$9&lt;=$F30,L$9+'06 Lists'!$B$11-1&gt;=$D30),"F",""))</x:f>
      </x:c>
      <x:c r="M30" s="155" t="str">
        <x:f>IF(OR($A30="",M$9="",$D30=""),"",IF(AND($E30&lt;&gt;"",M$9&lt;=$E30,M$9+'06 Lists'!$B$11-1&gt;=$D30),"B","")&amp;IF(AND($F30&lt;&gt;"",M$9&lt;=$F30,M$9+'06 Lists'!$B$11-1&gt;=$D30),"F",""))</x:f>
      </x:c>
      <x:c r="N30" s="155" t="str">
        <x:f>IF(OR($A30="",N$9="",$D30=""),"",IF(AND($E30&lt;&gt;"",N$9&lt;=$E30,N$9+'06 Lists'!$B$11-1&gt;=$D30),"B","")&amp;IF(AND($F30&lt;&gt;"",N$9&lt;=$F30,N$9+'06 Lists'!$B$11-1&gt;=$D30),"F",""))</x:f>
      </x:c>
      <x:c r="O30" s="155" t="str">
        <x:f>IF(OR($A30="",O$9="",$D30=""),"",IF(AND($E30&lt;&gt;"",O$9&lt;=$E30,O$9+'06 Lists'!$B$11-1&gt;=$D30),"B","")&amp;IF(AND($F30&lt;&gt;"",O$9&lt;=$F30,O$9+'06 Lists'!$B$11-1&gt;=$D30),"F",""))</x:f>
      </x:c>
      <x:c r="P30" s="155" t="str">
        <x:f>IF(OR($A30="",P$9="",$D30=""),"",IF(AND($E30&lt;&gt;"",P$9&lt;=$E30,P$9+'06 Lists'!$B$11-1&gt;=$D30),"B","")&amp;IF(AND($F30&lt;&gt;"",P$9&lt;=$F30,P$9+'06 Lists'!$B$11-1&gt;=$D30),"F",""))</x:f>
      </x:c>
      <x:c r="Q30" s="155" t="str">
        <x:f>IF(OR($A30="",Q$9="",$D30=""),"",IF(AND($E30&lt;&gt;"",Q$9&lt;=$E30,Q$9+'06 Lists'!$B$11-1&gt;=$D30),"B","")&amp;IF(AND($F30&lt;&gt;"",Q$9&lt;=$F30,Q$9+'06 Lists'!$B$11-1&gt;=$D30),"F",""))</x:f>
      </x:c>
      <x:c r="R30" s="155" t="str">
        <x:f>IF(OR($A30="",R$9="",$D30=""),"",IF(AND($E30&lt;&gt;"",R$9&lt;=$E30,R$9+'06 Lists'!$B$11-1&gt;=$D30),"B","")&amp;IF(AND($F30&lt;&gt;"",R$9&lt;=$F30,R$9+'06 Lists'!$B$11-1&gt;=$D30),"F",""))</x:f>
      </x:c>
      <x:c r="S30" s="155" t="str">
        <x:f>IF(OR($A30="",S$9="",$D30=""),"",IF(AND($E30&lt;&gt;"",S$9&lt;=$E30,S$9+'06 Lists'!$B$11-1&gt;=$D30),"B","")&amp;IF(AND($F30&lt;&gt;"",S$9&lt;=$F30,S$9+'06 Lists'!$B$11-1&gt;=$D30),"F",""))</x:f>
      </x:c>
      <x:c r="T30" s="155" t="str">
        <x:f>IF(OR($A30="",T$9="",$D30=""),"",IF(AND($E30&lt;&gt;"",T$9&lt;=$E30,T$9+'06 Lists'!$B$11-1&gt;=$D30),"B","")&amp;IF(AND($F30&lt;&gt;"",T$9&lt;=$F30,T$9+'06 Lists'!$B$11-1&gt;=$D30),"F",""))</x:f>
      </x:c>
      <x:c r="U30" s="155" t="str">
        <x:f>IF(OR($A30="",U$9="",$D30=""),"",IF(AND($E30&lt;&gt;"",U$9&lt;=$E30,U$9+'06 Lists'!$B$11-1&gt;=$D30),"B","")&amp;IF(AND($F30&lt;&gt;"",U$9&lt;=$F30,U$9+'06 Lists'!$B$11-1&gt;=$D30),"F",""))</x:f>
      </x:c>
      <x:c r="V30" s="155" t="str">
        <x:f>IF(OR($A30="",V$9="",$D30=""),"",IF(AND($E30&lt;&gt;"",V$9&lt;=$E30,V$9+'06 Lists'!$B$11-1&gt;=$D30),"B","")&amp;IF(AND($F30&lt;&gt;"",V$9&lt;=$F30,V$9+'06 Lists'!$B$11-1&gt;=$D30),"F",""))</x:f>
      </x:c>
      <x:c r="W30" s="155" t="str">
        <x:f>IF(OR($A30="",W$9="",$D30=""),"",IF(AND($E30&lt;&gt;"",W$9&lt;=$E30,W$9+'06 Lists'!$B$11-1&gt;=$D30),"B","")&amp;IF(AND($F30&lt;&gt;"",W$9&lt;=$F30,W$9+'06 Lists'!$B$11-1&gt;=$D30),"F",""))</x:f>
      </x:c>
      <x:c r="X30" s="155" t="str">
        <x:f>IF(OR($A30="",X$9="",$D30=""),"",IF(AND($E30&lt;&gt;"",X$9&lt;=$E30,X$9+'06 Lists'!$B$11-1&gt;=$D30),"B","")&amp;IF(AND($F30&lt;&gt;"",X$9&lt;=$F30,X$9+'06 Lists'!$B$11-1&gt;=$D30),"F",""))</x:f>
      </x:c>
      <x:c r="Y30" s="155" t="str">
        <x:f>IF(OR($A30="",Y$9="",$D30=""),"",IF(AND($E30&lt;&gt;"",Y$9&lt;=$E30,Y$9+'06 Lists'!$B$11-1&gt;=$D30),"B","")&amp;IF(AND($F30&lt;&gt;"",Y$9&lt;=$F30,Y$9+'06 Lists'!$B$11-1&gt;=$D30),"F",""))</x:f>
      </x:c>
      <x:c r="Z30" s="155" t="str">
        <x:f>IF(OR($A30="",Z$9="",$D30=""),"",IF(AND($E30&lt;&gt;"",Z$9&lt;=$E30,Z$9+'06 Lists'!$B$11-1&gt;=$D30),"B","")&amp;IF(AND($F30&lt;&gt;"",Z$9&lt;=$F30,Z$9+'06 Lists'!$B$11-1&gt;=$D30),"F",""))</x:f>
      </x:c>
      <x:c r="AA30" s="155" t="str">
        <x:f>IF(OR($A30="",AA$9="",$D30=""),"",IF(AND($E30&lt;&gt;"",AA$9&lt;=$E30,AA$9+'06 Lists'!$B$11-1&gt;=$D30),"B","")&amp;IF(AND($F30&lt;&gt;"",AA$9&lt;=$F30,AA$9+'06 Lists'!$B$11-1&gt;=$D30),"F",""))</x:f>
      </x:c>
      <x:c r="AB30" s="155" t="str">
        <x:f>IF(OR($A30="",AB$9="",$D30=""),"",IF(AND($E30&lt;&gt;"",AB$9&lt;=$E30,AB$9+'06 Lists'!$B$11-1&gt;=$D30),"B","")&amp;IF(AND($F30&lt;&gt;"",AB$9&lt;=$F30,AB$9+'06 Lists'!$B$11-1&gt;=$D30),"F",""))</x:f>
      </x:c>
      <x:c r="AC30" s="155" t="str">
        <x:f>IF(OR($A30="",AC$9="",$D30=""),"",IF(AND($E30&lt;&gt;"",AC$9&lt;=$E30,AC$9+'06 Lists'!$B$11-1&gt;=$D30),"B","")&amp;IF(AND($F30&lt;&gt;"",AC$9&lt;=$F30,AC$9+'06 Lists'!$B$11-1&gt;=$D30),"F",""))</x:f>
      </x:c>
      <x:c r="AD30" s="155" t="str">
        <x:f>IF(OR($A30="",AD$9="",$D30=""),"",IF(AND($E30&lt;&gt;"",AD$9&lt;=$E30,AD$9+'06 Lists'!$B$11-1&gt;=$D30),"B","")&amp;IF(AND($F30&lt;&gt;"",AD$9&lt;=$F30,AD$9+'06 Lists'!$B$11-1&gt;=$D30),"F",""))</x:f>
      </x:c>
      <x:c r="AE30" s="155" t="str">
        <x:f>IF(OR($A30="",AE$9="",$D30=""),"",IF(AND($E30&lt;&gt;"",AE$9&lt;=$E30,AE$9+'06 Lists'!$B$11-1&gt;=$D30),"B","")&amp;IF(AND($F30&lt;&gt;"",AE$9&lt;=$F30,AE$9+'06 Lists'!$B$11-1&gt;=$D30),"F",""))</x:f>
      </x:c>
      <x:c r="AF30" s="155" t="str">
        <x:f>IF(OR($A30="",AF$9="",$D30=""),"",IF(AND($E30&lt;&gt;"",AF$9&lt;=$E30,AF$9+'06 Lists'!$B$11-1&gt;=$D30),"B","")&amp;IF(AND($F30&lt;&gt;"",AF$9&lt;=$F30,AF$9+'06 Lists'!$B$11-1&gt;=$D30),"F",""))</x:f>
      </x:c>
      <x:c r="AG30" s="155" t="str">
        <x:f>IF(OR($A30="",AG$9="",$D30=""),"",IF(AND($E30&lt;&gt;"",AG$9&lt;=$E30,AG$9+'06 Lists'!$B$11-1&gt;=$D30),"B","")&amp;IF(AND($F30&lt;&gt;"",AG$9&lt;=$F30,AG$9+'06 Lists'!$B$11-1&gt;=$D30),"F",""))</x:f>
      </x:c>
    </x:row>
    <x:row r="31" ht="31" customHeight="1">
      <x:c r="A31" s="155" t="str">
        <x:f>IF('B1 Schedule'!A31="","",IF('B1 Schedule'!A31="","",'B1 Schedule'!A31))</x:f>
      </x:c>
      <x:c r="B31" s="155" t="str">
        <x:f>IF('B1 Schedule'!A31="","",IF('B1 Schedule'!B31="","",'B1 Schedule'!B31))</x:f>
      </x:c>
      <x:c r="C31" s="155" t="str">
        <x:f>IF('B1 Schedule'!A31="","",IF('B1 Schedule'!D31="","",'B1 Schedule'!D31))</x:f>
      </x:c>
      <x:c r="D31" s="246" t="str">
        <x:f>IF('B1 Schedule'!A31="","",IF('B1 Schedule'!F31="","",'B1 Schedule'!F31))</x:f>
      </x:c>
      <x:c r="E31" s="246" t="str">
        <x:f>IF('B1 Schedule'!A31="","",IF('B1 Schedule'!G31="","",'B1 Schedule'!G31))</x:f>
      </x:c>
      <x:c r="F31" s="246" t="str">
        <x:f>IF('B1 Schedule'!A31="","",IF('B1 Schedule'!I31&lt;&gt;"",'B1 Schedule'!I31,IF('B1 Schedule'!J31="","",'B1 Schedule'!J31)))</x:f>
      </x:c>
      <x:c r="G31" s="155" t="str">
        <x:f>IF('B1 Schedule'!A31="","",IF('B1 Schedule'!N31="","",'B1 Schedule'!N31))</x:f>
      </x:c>
      <x:c r="H31" s="155" t="str">
        <x:f>IF(OR($A31="",H$9="",$D31=""),"",IF(AND($E31&lt;&gt;"",H$9&lt;=$E31,H$9+'06 Lists'!$B$11-1&gt;=$D31),"B","")&amp;IF(AND($F31&lt;&gt;"",H$9&lt;=$F31,H$9+'06 Lists'!$B$11-1&gt;=$D31),"F",""))</x:f>
      </x:c>
      <x:c r="I31" s="155" t="str">
        <x:f>IF(OR($A31="",I$9="",$D31=""),"",IF(AND($E31&lt;&gt;"",I$9&lt;=$E31,I$9+'06 Lists'!$B$11-1&gt;=$D31),"B","")&amp;IF(AND($F31&lt;&gt;"",I$9&lt;=$F31,I$9+'06 Lists'!$B$11-1&gt;=$D31),"F",""))</x:f>
      </x:c>
      <x:c r="J31" s="155" t="str">
        <x:f>IF(OR($A31="",J$9="",$D31=""),"",IF(AND($E31&lt;&gt;"",J$9&lt;=$E31,J$9+'06 Lists'!$B$11-1&gt;=$D31),"B","")&amp;IF(AND($F31&lt;&gt;"",J$9&lt;=$F31,J$9+'06 Lists'!$B$11-1&gt;=$D31),"F",""))</x:f>
      </x:c>
      <x:c r="K31" s="155" t="str">
        <x:f>IF(OR($A31="",K$9="",$D31=""),"",IF(AND($E31&lt;&gt;"",K$9&lt;=$E31,K$9+'06 Lists'!$B$11-1&gt;=$D31),"B","")&amp;IF(AND($F31&lt;&gt;"",K$9&lt;=$F31,K$9+'06 Lists'!$B$11-1&gt;=$D31),"F",""))</x:f>
      </x:c>
      <x:c r="L31" s="155" t="str">
        <x:f>IF(OR($A31="",L$9="",$D31=""),"",IF(AND($E31&lt;&gt;"",L$9&lt;=$E31,L$9+'06 Lists'!$B$11-1&gt;=$D31),"B","")&amp;IF(AND($F31&lt;&gt;"",L$9&lt;=$F31,L$9+'06 Lists'!$B$11-1&gt;=$D31),"F",""))</x:f>
      </x:c>
      <x:c r="M31" s="155" t="str">
        <x:f>IF(OR($A31="",M$9="",$D31=""),"",IF(AND($E31&lt;&gt;"",M$9&lt;=$E31,M$9+'06 Lists'!$B$11-1&gt;=$D31),"B","")&amp;IF(AND($F31&lt;&gt;"",M$9&lt;=$F31,M$9+'06 Lists'!$B$11-1&gt;=$D31),"F",""))</x:f>
      </x:c>
      <x:c r="N31" s="155" t="str">
        <x:f>IF(OR($A31="",N$9="",$D31=""),"",IF(AND($E31&lt;&gt;"",N$9&lt;=$E31,N$9+'06 Lists'!$B$11-1&gt;=$D31),"B","")&amp;IF(AND($F31&lt;&gt;"",N$9&lt;=$F31,N$9+'06 Lists'!$B$11-1&gt;=$D31),"F",""))</x:f>
      </x:c>
      <x:c r="O31" s="155" t="str">
        <x:f>IF(OR($A31="",O$9="",$D31=""),"",IF(AND($E31&lt;&gt;"",O$9&lt;=$E31,O$9+'06 Lists'!$B$11-1&gt;=$D31),"B","")&amp;IF(AND($F31&lt;&gt;"",O$9&lt;=$F31,O$9+'06 Lists'!$B$11-1&gt;=$D31),"F",""))</x:f>
      </x:c>
      <x:c r="P31" s="155" t="str">
        <x:f>IF(OR($A31="",P$9="",$D31=""),"",IF(AND($E31&lt;&gt;"",P$9&lt;=$E31,P$9+'06 Lists'!$B$11-1&gt;=$D31),"B","")&amp;IF(AND($F31&lt;&gt;"",P$9&lt;=$F31,P$9+'06 Lists'!$B$11-1&gt;=$D31),"F",""))</x:f>
      </x:c>
      <x:c r="Q31" s="155" t="str">
        <x:f>IF(OR($A31="",Q$9="",$D31=""),"",IF(AND($E31&lt;&gt;"",Q$9&lt;=$E31,Q$9+'06 Lists'!$B$11-1&gt;=$D31),"B","")&amp;IF(AND($F31&lt;&gt;"",Q$9&lt;=$F31,Q$9+'06 Lists'!$B$11-1&gt;=$D31),"F",""))</x:f>
      </x:c>
      <x:c r="R31" s="155" t="str">
        <x:f>IF(OR($A31="",R$9="",$D31=""),"",IF(AND($E31&lt;&gt;"",R$9&lt;=$E31,R$9+'06 Lists'!$B$11-1&gt;=$D31),"B","")&amp;IF(AND($F31&lt;&gt;"",R$9&lt;=$F31,R$9+'06 Lists'!$B$11-1&gt;=$D31),"F",""))</x:f>
      </x:c>
      <x:c r="S31" s="155" t="str">
        <x:f>IF(OR($A31="",S$9="",$D31=""),"",IF(AND($E31&lt;&gt;"",S$9&lt;=$E31,S$9+'06 Lists'!$B$11-1&gt;=$D31),"B","")&amp;IF(AND($F31&lt;&gt;"",S$9&lt;=$F31,S$9+'06 Lists'!$B$11-1&gt;=$D31),"F",""))</x:f>
      </x:c>
      <x:c r="T31" s="155" t="str">
        <x:f>IF(OR($A31="",T$9="",$D31=""),"",IF(AND($E31&lt;&gt;"",T$9&lt;=$E31,T$9+'06 Lists'!$B$11-1&gt;=$D31),"B","")&amp;IF(AND($F31&lt;&gt;"",T$9&lt;=$F31,T$9+'06 Lists'!$B$11-1&gt;=$D31),"F",""))</x:f>
      </x:c>
      <x:c r="U31" s="155" t="str">
        <x:f>IF(OR($A31="",U$9="",$D31=""),"",IF(AND($E31&lt;&gt;"",U$9&lt;=$E31,U$9+'06 Lists'!$B$11-1&gt;=$D31),"B","")&amp;IF(AND($F31&lt;&gt;"",U$9&lt;=$F31,U$9+'06 Lists'!$B$11-1&gt;=$D31),"F",""))</x:f>
      </x:c>
      <x:c r="V31" s="155" t="str">
        <x:f>IF(OR($A31="",V$9="",$D31=""),"",IF(AND($E31&lt;&gt;"",V$9&lt;=$E31,V$9+'06 Lists'!$B$11-1&gt;=$D31),"B","")&amp;IF(AND($F31&lt;&gt;"",V$9&lt;=$F31,V$9+'06 Lists'!$B$11-1&gt;=$D31),"F",""))</x:f>
      </x:c>
      <x:c r="W31" s="155" t="str">
        <x:f>IF(OR($A31="",W$9="",$D31=""),"",IF(AND($E31&lt;&gt;"",W$9&lt;=$E31,W$9+'06 Lists'!$B$11-1&gt;=$D31),"B","")&amp;IF(AND($F31&lt;&gt;"",W$9&lt;=$F31,W$9+'06 Lists'!$B$11-1&gt;=$D31),"F",""))</x:f>
      </x:c>
      <x:c r="X31" s="155" t="str">
        <x:f>IF(OR($A31="",X$9="",$D31=""),"",IF(AND($E31&lt;&gt;"",X$9&lt;=$E31,X$9+'06 Lists'!$B$11-1&gt;=$D31),"B","")&amp;IF(AND($F31&lt;&gt;"",X$9&lt;=$F31,X$9+'06 Lists'!$B$11-1&gt;=$D31),"F",""))</x:f>
      </x:c>
      <x:c r="Y31" s="155" t="str">
        <x:f>IF(OR($A31="",Y$9="",$D31=""),"",IF(AND($E31&lt;&gt;"",Y$9&lt;=$E31,Y$9+'06 Lists'!$B$11-1&gt;=$D31),"B","")&amp;IF(AND($F31&lt;&gt;"",Y$9&lt;=$F31,Y$9+'06 Lists'!$B$11-1&gt;=$D31),"F",""))</x:f>
      </x:c>
      <x:c r="Z31" s="155" t="str">
        <x:f>IF(OR($A31="",Z$9="",$D31=""),"",IF(AND($E31&lt;&gt;"",Z$9&lt;=$E31,Z$9+'06 Lists'!$B$11-1&gt;=$D31),"B","")&amp;IF(AND($F31&lt;&gt;"",Z$9&lt;=$F31,Z$9+'06 Lists'!$B$11-1&gt;=$D31),"F",""))</x:f>
      </x:c>
      <x:c r="AA31" s="155" t="str">
        <x:f>IF(OR($A31="",AA$9="",$D31=""),"",IF(AND($E31&lt;&gt;"",AA$9&lt;=$E31,AA$9+'06 Lists'!$B$11-1&gt;=$D31),"B","")&amp;IF(AND($F31&lt;&gt;"",AA$9&lt;=$F31,AA$9+'06 Lists'!$B$11-1&gt;=$D31),"F",""))</x:f>
      </x:c>
      <x:c r="AB31" s="155" t="str">
        <x:f>IF(OR($A31="",AB$9="",$D31=""),"",IF(AND($E31&lt;&gt;"",AB$9&lt;=$E31,AB$9+'06 Lists'!$B$11-1&gt;=$D31),"B","")&amp;IF(AND($F31&lt;&gt;"",AB$9&lt;=$F31,AB$9+'06 Lists'!$B$11-1&gt;=$D31),"F",""))</x:f>
      </x:c>
      <x:c r="AC31" s="155" t="str">
        <x:f>IF(OR($A31="",AC$9="",$D31=""),"",IF(AND($E31&lt;&gt;"",AC$9&lt;=$E31,AC$9+'06 Lists'!$B$11-1&gt;=$D31),"B","")&amp;IF(AND($F31&lt;&gt;"",AC$9&lt;=$F31,AC$9+'06 Lists'!$B$11-1&gt;=$D31),"F",""))</x:f>
      </x:c>
      <x:c r="AD31" s="155" t="str">
        <x:f>IF(OR($A31="",AD$9="",$D31=""),"",IF(AND($E31&lt;&gt;"",AD$9&lt;=$E31,AD$9+'06 Lists'!$B$11-1&gt;=$D31),"B","")&amp;IF(AND($F31&lt;&gt;"",AD$9&lt;=$F31,AD$9+'06 Lists'!$B$11-1&gt;=$D31),"F",""))</x:f>
      </x:c>
      <x:c r="AE31" s="155" t="str">
        <x:f>IF(OR($A31="",AE$9="",$D31=""),"",IF(AND($E31&lt;&gt;"",AE$9&lt;=$E31,AE$9+'06 Lists'!$B$11-1&gt;=$D31),"B","")&amp;IF(AND($F31&lt;&gt;"",AE$9&lt;=$F31,AE$9+'06 Lists'!$B$11-1&gt;=$D31),"F",""))</x:f>
      </x:c>
      <x:c r="AF31" s="155" t="str">
        <x:f>IF(OR($A31="",AF$9="",$D31=""),"",IF(AND($E31&lt;&gt;"",AF$9&lt;=$E31,AF$9+'06 Lists'!$B$11-1&gt;=$D31),"B","")&amp;IF(AND($F31&lt;&gt;"",AF$9&lt;=$F31,AF$9+'06 Lists'!$B$11-1&gt;=$D31),"F",""))</x:f>
      </x:c>
      <x:c r="AG31" s="155" t="str">
        <x:f>IF(OR($A31="",AG$9="",$D31=""),"",IF(AND($E31&lt;&gt;"",AG$9&lt;=$E31,AG$9+'06 Lists'!$B$11-1&gt;=$D31),"B","")&amp;IF(AND($F31&lt;&gt;"",AG$9&lt;=$F31,AG$9+'06 Lists'!$B$11-1&gt;=$D31),"F",""))</x:f>
      </x:c>
    </x:row>
    <x:row r="32" ht="31" customHeight="1">
      <x:c r="A32" s="155" t="str">
        <x:f>IF('B1 Schedule'!A32="","",IF('B1 Schedule'!A32="","",'B1 Schedule'!A32))</x:f>
      </x:c>
      <x:c r="B32" s="155" t="str">
        <x:f>IF('B1 Schedule'!A32="","",IF('B1 Schedule'!B32="","",'B1 Schedule'!B32))</x:f>
      </x:c>
      <x:c r="C32" s="155" t="str">
        <x:f>IF('B1 Schedule'!A32="","",IF('B1 Schedule'!D32="","",'B1 Schedule'!D32))</x:f>
      </x:c>
      <x:c r="D32" s="246" t="str">
        <x:f>IF('B1 Schedule'!A32="","",IF('B1 Schedule'!F32="","",'B1 Schedule'!F32))</x:f>
      </x:c>
      <x:c r="E32" s="246" t="str">
        <x:f>IF('B1 Schedule'!A32="","",IF('B1 Schedule'!G32="","",'B1 Schedule'!G32))</x:f>
      </x:c>
      <x:c r="F32" s="246" t="str">
        <x:f>IF('B1 Schedule'!A32="","",IF('B1 Schedule'!I32&lt;&gt;"",'B1 Schedule'!I32,IF('B1 Schedule'!J32="","",'B1 Schedule'!J32)))</x:f>
      </x:c>
      <x:c r="G32" s="155" t="str">
        <x:f>IF('B1 Schedule'!A32="","",IF('B1 Schedule'!N32="","",'B1 Schedule'!N32))</x:f>
      </x:c>
      <x:c r="H32" s="155" t="str">
        <x:f>IF(OR($A32="",H$9="",$D32=""),"",IF(AND($E32&lt;&gt;"",H$9&lt;=$E32,H$9+'06 Lists'!$B$11-1&gt;=$D32),"B","")&amp;IF(AND($F32&lt;&gt;"",H$9&lt;=$F32,H$9+'06 Lists'!$B$11-1&gt;=$D32),"F",""))</x:f>
      </x:c>
      <x:c r="I32" s="155" t="str">
        <x:f>IF(OR($A32="",I$9="",$D32=""),"",IF(AND($E32&lt;&gt;"",I$9&lt;=$E32,I$9+'06 Lists'!$B$11-1&gt;=$D32),"B","")&amp;IF(AND($F32&lt;&gt;"",I$9&lt;=$F32,I$9+'06 Lists'!$B$11-1&gt;=$D32),"F",""))</x:f>
      </x:c>
      <x:c r="J32" s="155" t="str">
        <x:f>IF(OR($A32="",J$9="",$D32=""),"",IF(AND($E32&lt;&gt;"",J$9&lt;=$E32,J$9+'06 Lists'!$B$11-1&gt;=$D32),"B","")&amp;IF(AND($F32&lt;&gt;"",J$9&lt;=$F32,J$9+'06 Lists'!$B$11-1&gt;=$D32),"F",""))</x:f>
      </x:c>
      <x:c r="K32" s="155" t="str">
        <x:f>IF(OR($A32="",K$9="",$D32=""),"",IF(AND($E32&lt;&gt;"",K$9&lt;=$E32,K$9+'06 Lists'!$B$11-1&gt;=$D32),"B","")&amp;IF(AND($F32&lt;&gt;"",K$9&lt;=$F32,K$9+'06 Lists'!$B$11-1&gt;=$D32),"F",""))</x:f>
      </x:c>
      <x:c r="L32" s="155" t="str">
        <x:f>IF(OR($A32="",L$9="",$D32=""),"",IF(AND($E32&lt;&gt;"",L$9&lt;=$E32,L$9+'06 Lists'!$B$11-1&gt;=$D32),"B","")&amp;IF(AND($F32&lt;&gt;"",L$9&lt;=$F32,L$9+'06 Lists'!$B$11-1&gt;=$D32),"F",""))</x:f>
      </x:c>
      <x:c r="M32" s="155" t="str">
        <x:f>IF(OR($A32="",M$9="",$D32=""),"",IF(AND($E32&lt;&gt;"",M$9&lt;=$E32,M$9+'06 Lists'!$B$11-1&gt;=$D32),"B","")&amp;IF(AND($F32&lt;&gt;"",M$9&lt;=$F32,M$9+'06 Lists'!$B$11-1&gt;=$D32),"F",""))</x:f>
      </x:c>
      <x:c r="N32" s="155" t="str">
        <x:f>IF(OR($A32="",N$9="",$D32=""),"",IF(AND($E32&lt;&gt;"",N$9&lt;=$E32,N$9+'06 Lists'!$B$11-1&gt;=$D32),"B","")&amp;IF(AND($F32&lt;&gt;"",N$9&lt;=$F32,N$9+'06 Lists'!$B$11-1&gt;=$D32),"F",""))</x:f>
      </x:c>
      <x:c r="O32" s="155" t="str">
        <x:f>IF(OR($A32="",O$9="",$D32=""),"",IF(AND($E32&lt;&gt;"",O$9&lt;=$E32,O$9+'06 Lists'!$B$11-1&gt;=$D32),"B","")&amp;IF(AND($F32&lt;&gt;"",O$9&lt;=$F32,O$9+'06 Lists'!$B$11-1&gt;=$D32),"F",""))</x:f>
      </x:c>
      <x:c r="P32" s="155" t="str">
        <x:f>IF(OR($A32="",P$9="",$D32=""),"",IF(AND($E32&lt;&gt;"",P$9&lt;=$E32,P$9+'06 Lists'!$B$11-1&gt;=$D32),"B","")&amp;IF(AND($F32&lt;&gt;"",P$9&lt;=$F32,P$9+'06 Lists'!$B$11-1&gt;=$D32),"F",""))</x:f>
      </x:c>
      <x:c r="Q32" s="155" t="str">
        <x:f>IF(OR($A32="",Q$9="",$D32=""),"",IF(AND($E32&lt;&gt;"",Q$9&lt;=$E32,Q$9+'06 Lists'!$B$11-1&gt;=$D32),"B","")&amp;IF(AND($F32&lt;&gt;"",Q$9&lt;=$F32,Q$9+'06 Lists'!$B$11-1&gt;=$D32),"F",""))</x:f>
      </x:c>
      <x:c r="R32" s="155" t="str">
        <x:f>IF(OR($A32="",R$9="",$D32=""),"",IF(AND($E32&lt;&gt;"",R$9&lt;=$E32,R$9+'06 Lists'!$B$11-1&gt;=$D32),"B","")&amp;IF(AND($F32&lt;&gt;"",R$9&lt;=$F32,R$9+'06 Lists'!$B$11-1&gt;=$D32),"F",""))</x:f>
      </x:c>
      <x:c r="S32" s="155" t="str">
        <x:f>IF(OR($A32="",S$9="",$D32=""),"",IF(AND($E32&lt;&gt;"",S$9&lt;=$E32,S$9+'06 Lists'!$B$11-1&gt;=$D32),"B","")&amp;IF(AND($F32&lt;&gt;"",S$9&lt;=$F32,S$9+'06 Lists'!$B$11-1&gt;=$D32),"F",""))</x:f>
      </x:c>
      <x:c r="T32" s="155" t="str">
        <x:f>IF(OR($A32="",T$9="",$D32=""),"",IF(AND($E32&lt;&gt;"",T$9&lt;=$E32,T$9+'06 Lists'!$B$11-1&gt;=$D32),"B","")&amp;IF(AND($F32&lt;&gt;"",T$9&lt;=$F32,T$9+'06 Lists'!$B$11-1&gt;=$D32),"F",""))</x:f>
      </x:c>
      <x:c r="U32" s="155" t="str">
        <x:f>IF(OR($A32="",U$9="",$D32=""),"",IF(AND($E32&lt;&gt;"",U$9&lt;=$E32,U$9+'06 Lists'!$B$11-1&gt;=$D32),"B","")&amp;IF(AND($F32&lt;&gt;"",U$9&lt;=$F32,U$9+'06 Lists'!$B$11-1&gt;=$D32),"F",""))</x:f>
      </x:c>
      <x:c r="V32" s="155" t="str">
        <x:f>IF(OR($A32="",V$9="",$D32=""),"",IF(AND($E32&lt;&gt;"",V$9&lt;=$E32,V$9+'06 Lists'!$B$11-1&gt;=$D32),"B","")&amp;IF(AND($F32&lt;&gt;"",V$9&lt;=$F32,V$9+'06 Lists'!$B$11-1&gt;=$D32),"F",""))</x:f>
      </x:c>
      <x:c r="W32" s="155" t="str">
        <x:f>IF(OR($A32="",W$9="",$D32=""),"",IF(AND($E32&lt;&gt;"",W$9&lt;=$E32,W$9+'06 Lists'!$B$11-1&gt;=$D32),"B","")&amp;IF(AND($F32&lt;&gt;"",W$9&lt;=$F32,W$9+'06 Lists'!$B$11-1&gt;=$D32),"F",""))</x:f>
      </x:c>
      <x:c r="X32" s="155" t="str">
        <x:f>IF(OR($A32="",X$9="",$D32=""),"",IF(AND($E32&lt;&gt;"",X$9&lt;=$E32,X$9+'06 Lists'!$B$11-1&gt;=$D32),"B","")&amp;IF(AND($F32&lt;&gt;"",X$9&lt;=$F32,X$9+'06 Lists'!$B$11-1&gt;=$D32),"F",""))</x:f>
      </x:c>
      <x:c r="Y32" s="155" t="str">
        <x:f>IF(OR($A32="",Y$9="",$D32=""),"",IF(AND($E32&lt;&gt;"",Y$9&lt;=$E32,Y$9+'06 Lists'!$B$11-1&gt;=$D32),"B","")&amp;IF(AND($F32&lt;&gt;"",Y$9&lt;=$F32,Y$9+'06 Lists'!$B$11-1&gt;=$D32),"F",""))</x:f>
      </x:c>
      <x:c r="Z32" s="155" t="str">
        <x:f>IF(OR($A32="",Z$9="",$D32=""),"",IF(AND($E32&lt;&gt;"",Z$9&lt;=$E32,Z$9+'06 Lists'!$B$11-1&gt;=$D32),"B","")&amp;IF(AND($F32&lt;&gt;"",Z$9&lt;=$F32,Z$9+'06 Lists'!$B$11-1&gt;=$D32),"F",""))</x:f>
      </x:c>
      <x:c r="AA32" s="155" t="str">
        <x:f>IF(OR($A32="",AA$9="",$D32=""),"",IF(AND($E32&lt;&gt;"",AA$9&lt;=$E32,AA$9+'06 Lists'!$B$11-1&gt;=$D32),"B","")&amp;IF(AND($F32&lt;&gt;"",AA$9&lt;=$F32,AA$9+'06 Lists'!$B$11-1&gt;=$D32),"F",""))</x:f>
      </x:c>
      <x:c r="AB32" s="155" t="str">
        <x:f>IF(OR($A32="",AB$9="",$D32=""),"",IF(AND($E32&lt;&gt;"",AB$9&lt;=$E32,AB$9+'06 Lists'!$B$11-1&gt;=$D32),"B","")&amp;IF(AND($F32&lt;&gt;"",AB$9&lt;=$F32,AB$9+'06 Lists'!$B$11-1&gt;=$D32),"F",""))</x:f>
      </x:c>
      <x:c r="AC32" s="155" t="str">
        <x:f>IF(OR($A32="",AC$9="",$D32=""),"",IF(AND($E32&lt;&gt;"",AC$9&lt;=$E32,AC$9+'06 Lists'!$B$11-1&gt;=$D32),"B","")&amp;IF(AND($F32&lt;&gt;"",AC$9&lt;=$F32,AC$9+'06 Lists'!$B$11-1&gt;=$D32),"F",""))</x:f>
      </x:c>
      <x:c r="AD32" s="155" t="str">
        <x:f>IF(OR($A32="",AD$9="",$D32=""),"",IF(AND($E32&lt;&gt;"",AD$9&lt;=$E32,AD$9+'06 Lists'!$B$11-1&gt;=$D32),"B","")&amp;IF(AND($F32&lt;&gt;"",AD$9&lt;=$F32,AD$9+'06 Lists'!$B$11-1&gt;=$D32),"F",""))</x:f>
      </x:c>
      <x:c r="AE32" s="155" t="str">
        <x:f>IF(OR($A32="",AE$9="",$D32=""),"",IF(AND($E32&lt;&gt;"",AE$9&lt;=$E32,AE$9+'06 Lists'!$B$11-1&gt;=$D32),"B","")&amp;IF(AND($F32&lt;&gt;"",AE$9&lt;=$F32,AE$9+'06 Lists'!$B$11-1&gt;=$D32),"F",""))</x:f>
      </x:c>
      <x:c r="AF32" s="155" t="str">
        <x:f>IF(OR($A32="",AF$9="",$D32=""),"",IF(AND($E32&lt;&gt;"",AF$9&lt;=$E32,AF$9+'06 Lists'!$B$11-1&gt;=$D32),"B","")&amp;IF(AND($F32&lt;&gt;"",AF$9&lt;=$F32,AF$9+'06 Lists'!$B$11-1&gt;=$D32),"F",""))</x:f>
      </x:c>
      <x:c r="AG32" s="155" t="str">
        <x:f>IF(OR($A32="",AG$9="",$D32=""),"",IF(AND($E32&lt;&gt;"",AG$9&lt;=$E32,AG$9+'06 Lists'!$B$11-1&gt;=$D32),"B","")&amp;IF(AND($F32&lt;&gt;"",AG$9&lt;=$F32,AG$9+'06 Lists'!$B$11-1&gt;=$D32),"F",""))</x:f>
      </x:c>
    </x:row>
    <x:row r="33" ht="31" customHeight="1">
      <x:c r="A33" s="155" t="str">
        <x:f>IF('B1 Schedule'!A33="","",IF('B1 Schedule'!A33="","",'B1 Schedule'!A33))</x:f>
      </x:c>
      <x:c r="B33" s="155" t="str">
        <x:f>IF('B1 Schedule'!A33="","",IF('B1 Schedule'!B33="","",'B1 Schedule'!B33))</x:f>
      </x:c>
      <x:c r="C33" s="155" t="str">
        <x:f>IF('B1 Schedule'!A33="","",IF('B1 Schedule'!D33="","",'B1 Schedule'!D33))</x:f>
      </x:c>
      <x:c r="D33" s="246" t="str">
        <x:f>IF('B1 Schedule'!A33="","",IF('B1 Schedule'!F33="","",'B1 Schedule'!F33))</x:f>
      </x:c>
      <x:c r="E33" s="246" t="str">
        <x:f>IF('B1 Schedule'!A33="","",IF('B1 Schedule'!G33="","",'B1 Schedule'!G33))</x:f>
      </x:c>
      <x:c r="F33" s="246" t="str">
        <x:f>IF('B1 Schedule'!A33="","",IF('B1 Schedule'!I33&lt;&gt;"",'B1 Schedule'!I33,IF('B1 Schedule'!J33="","",'B1 Schedule'!J33)))</x:f>
      </x:c>
      <x:c r="G33" s="155" t="str">
        <x:f>IF('B1 Schedule'!A33="","",IF('B1 Schedule'!N33="","",'B1 Schedule'!N33))</x:f>
      </x:c>
      <x:c r="H33" s="155" t="str">
        <x:f>IF(OR($A33="",H$9="",$D33=""),"",IF(AND($E33&lt;&gt;"",H$9&lt;=$E33,H$9+'06 Lists'!$B$11-1&gt;=$D33),"B","")&amp;IF(AND($F33&lt;&gt;"",H$9&lt;=$F33,H$9+'06 Lists'!$B$11-1&gt;=$D33),"F",""))</x:f>
      </x:c>
      <x:c r="I33" s="155" t="str">
        <x:f>IF(OR($A33="",I$9="",$D33=""),"",IF(AND($E33&lt;&gt;"",I$9&lt;=$E33,I$9+'06 Lists'!$B$11-1&gt;=$D33),"B","")&amp;IF(AND($F33&lt;&gt;"",I$9&lt;=$F33,I$9+'06 Lists'!$B$11-1&gt;=$D33),"F",""))</x:f>
      </x:c>
      <x:c r="J33" s="155" t="str">
        <x:f>IF(OR($A33="",J$9="",$D33=""),"",IF(AND($E33&lt;&gt;"",J$9&lt;=$E33,J$9+'06 Lists'!$B$11-1&gt;=$D33),"B","")&amp;IF(AND($F33&lt;&gt;"",J$9&lt;=$F33,J$9+'06 Lists'!$B$11-1&gt;=$D33),"F",""))</x:f>
      </x:c>
      <x:c r="K33" s="155" t="str">
        <x:f>IF(OR($A33="",K$9="",$D33=""),"",IF(AND($E33&lt;&gt;"",K$9&lt;=$E33,K$9+'06 Lists'!$B$11-1&gt;=$D33),"B","")&amp;IF(AND($F33&lt;&gt;"",K$9&lt;=$F33,K$9+'06 Lists'!$B$11-1&gt;=$D33),"F",""))</x:f>
      </x:c>
      <x:c r="L33" s="155" t="str">
        <x:f>IF(OR($A33="",L$9="",$D33=""),"",IF(AND($E33&lt;&gt;"",L$9&lt;=$E33,L$9+'06 Lists'!$B$11-1&gt;=$D33),"B","")&amp;IF(AND($F33&lt;&gt;"",L$9&lt;=$F33,L$9+'06 Lists'!$B$11-1&gt;=$D33),"F",""))</x:f>
      </x:c>
      <x:c r="M33" s="155" t="str">
        <x:f>IF(OR($A33="",M$9="",$D33=""),"",IF(AND($E33&lt;&gt;"",M$9&lt;=$E33,M$9+'06 Lists'!$B$11-1&gt;=$D33),"B","")&amp;IF(AND($F33&lt;&gt;"",M$9&lt;=$F33,M$9+'06 Lists'!$B$11-1&gt;=$D33),"F",""))</x:f>
      </x:c>
      <x:c r="N33" s="155" t="str">
        <x:f>IF(OR($A33="",N$9="",$D33=""),"",IF(AND($E33&lt;&gt;"",N$9&lt;=$E33,N$9+'06 Lists'!$B$11-1&gt;=$D33),"B","")&amp;IF(AND($F33&lt;&gt;"",N$9&lt;=$F33,N$9+'06 Lists'!$B$11-1&gt;=$D33),"F",""))</x:f>
      </x:c>
      <x:c r="O33" s="155" t="str">
        <x:f>IF(OR($A33="",O$9="",$D33=""),"",IF(AND($E33&lt;&gt;"",O$9&lt;=$E33,O$9+'06 Lists'!$B$11-1&gt;=$D33),"B","")&amp;IF(AND($F33&lt;&gt;"",O$9&lt;=$F33,O$9+'06 Lists'!$B$11-1&gt;=$D33),"F",""))</x:f>
      </x:c>
      <x:c r="P33" s="155" t="str">
        <x:f>IF(OR($A33="",P$9="",$D33=""),"",IF(AND($E33&lt;&gt;"",P$9&lt;=$E33,P$9+'06 Lists'!$B$11-1&gt;=$D33),"B","")&amp;IF(AND($F33&lt;&gt;"",P$9&lt;=$F33,P$9+'06 Lists'!$B$11-1&gt;=$D33),"F",""))</x:f>
      </x:c>
      <x:c r="Q33" s="155" t="str">
        <x:f>IF(OR($A33="",Q$9="",$D33=""),"",IF(AND($E33&lt;&gt;"",Q$9&lt;=$E33,Q$9+'06 Lists'!$B$11-1&gt;=$D33),"B","")&amp;IF(AND($F33&lt;&gt;"",Q$9&lt;=$F33,Q$9+'06 Lists'!$B$11-1&gt;=$D33),"F",""))</x:f>
      </x:c>
      <x:c r="R33" s="155" t="str">
        <x:f>IF(OR($A33="",R$9="",$D33=""),"",IF(AND($E33&lt;&gt;"",R$9&lt;=$E33,R$9+'06 Lists'!$B$11-1&gt;=$D33),"B","")&amp;IF(AND($F33&lt;&gt;"",R$9&lt;=$F33,R$9+'06 Lists'!$B$11-1&gt;=$D33),"F",""))</x:f>
      </x:c>
      <x:c r="S33" s="155" t="str">
        <x:f>IF(OR($A33="",S$9="",$D33=""),"",IF(AND($E33&lt;&gt;"",S$9&lt;=$E33,S$9+'06 Lists'!$B$11-1&gt;=$D33),"B","")&amp;IF(AND($F33&lt;&gt;"",S$9&lt;=$F33,S$9+'06 Lists'!$B$11-1&gt;=$D33),"F",""))</x:f>
      </x:c>
      <x:c r="T33" s="155" t="str">
        <x:f>IF(OR($A33="",T$9="",$D33=""),"",IF(AND($E33&lt;&gt;"",T$9&lt;=$E33,T$9+'06 Lists'!$B$11-1&gt;=$D33),"B","")&amp;IF(AND($F33&lt;&gt;"",T$9&lt;=$F33,T$9+'06 Lists'!$B$11-1&gt;=$D33),"F",""))</x:f>
      </x:c>
      <x:c r="U33" s="155" t="str">
        <x:f>IF(OR($A33="",U$9="",$D33=""),"",IF(AND($E33&lt;&gt;"",U$9&lt;=$E33,U$9+'06 Lists'!$B$11-1&gt;=$D33),"B","")&amp;IF(AND($F33&lt;&gt;"",U$9&lt;=$F33,U$9+'06 Lists'!$B$11-1&gt;=$D33),"F",""))</x:f>
      </x:c>
      <x:c r="V33" s="155" t="str">
        <x:f>IF(OR($A33="",V$9="",$D33=""),"",IF(AND($E33&lt;&gt;"",V$9&lt;=$E33,V$9+'06 Lists'!$B$11-1&gt;=$D33),"B","")&amp;IF(AND($F33&lt;&gt;"",V$9&lt;=$F33,V$9+'06 Lists'!$B$11-1&gt;=$D33),"F",""))</x:f>
      </x:c>
      <x:c r="W33" s="155" t="str">
        <x:f>IF(OR($A33="",W$9="",$D33=""),"",IF(AND($E33&lt;&gt;"",W$9&lt;=$E33,W$9+'06 Lists'!$B$11-1&gt;=$D33),"B","")&amp;IF(AND($F33&lt;&gt;"",W$9&lt;=$F33,W$9+'06 Lists'!$B$11-1&gt;=$D33),"F",""))</x:f>
      </x:c>
      <x:c r="X33" s="155" t="str">
        <x:f>IF(OR($A33="",X$9="",$D33=""),"",IF(AND($E33&lt;&gt;"",X$9&lt;=$E33,X$9+'06 Lists'!$B$11-1&gt;=$D33),"B","")&amp;IF(AND($F33&lt;&gt;"",X$9&lt;=$F33,X$9+'06 Lists'!$B$11-1&gt;=$D33),"F",""))</x:f>
      </x:c>
      <x:c r="Y33" s="155" t="str">
        <x:f>IF(OR($A33="",Y$9="",$D33=""),"",IF(AND($E33&lt;&gt;"",Y$9&lt;=$E33,Y$9+'06 Lists'!$B$11-1&gt;=$D33),"B","")&amp;IF(AND($F33&lt;&gt;"",Y$9&lt;=$F33,Y$9+'06 Lists'!$B$11-1&gt;=$D33),"F",""))</x:f>
      </x:c>
      <x:c r="Z33" s="155" t="str">
        <x:f>IF(OR($A33="",Z$9="",$D33=""),"",IF(AND($E33&lt;&gt;"",Z$9&lt;=$E33,Z$9+'06 Lists'!$B$11-1&gt;=$D33),"B","")&amp;IF(AND($F33&lt;&gt;"",Z$9&lt;=$F33,Z$9+'06 Lists'!$B$11-1&gt;=$D33),"F",""))</x:f>
      </x:c>
      <x:c r="AA33" s="155" t="str">
        <x:f>IF(OR($A33="",AA$9="",$D33=""),"",IF(AND($E33&lt;&gt;"",AA$9&lt;=$E33,AA$9+'06 Lists'!$B$11-1&gt;=$D33),"B","")&amp;IF(AND($F33&lt;&gt;"",AA$9&lt;=$F33,AA$9+'06 Lists'!$B$11-1&gt;=$D33),"F",""))</x:f>
      </x:c>
      <x:c r="AB33" s="155" t="str">
        <x:f>IF(OR($A33="",AB$9="",$D33=""),"",IF(AND($E33&lt;&gt;"",AB$9&lt;=$E33,AB$9+'06 Lists'!$B$11-1&gt;=$D33),"B","")&amp;IF(AND($F33&lt;&gt;"",AB$9&lt;=$F33,AB$9+'06 Lists'!$B$11-1&gt;=$D33),"F",""))</x:f>
      </x:c>
      <x:c r="AC33" s="155" t="str">
        <x:f>IF(OR($A33="",AC$9="",$D33=""),"",IF(AND($E33&lt;&gt;"",AC$9&lt;=$E33,AC$9+'06 Lists'!$B$11-1&gt;=$D33),"B","")&amp;IF(AND($F33&lt;&gt;"",AC$9&lt;=$F33,AC$9+'06 Lists'!$B$11-1&gt;=$D33),"F",""))</x:f>
      </x:c>
      <x:c r="AD33" s="155" t="str">
        <x:f>IF(OR($A33="",AD$9="",$D33=""),"",IF(AND($E33&lt;&gt;"",AD$9&lt;=$E33,AD$9+'06 Lists'!$B$11-1&gt;=$D33),"B","")&amp;IF(AND($F33&lt;&gt;"",AD$9&lt;=$F33,AD$9+'06 Lists'!$B$11-1&gt;=$D33),"F",""))</x:f>
      </x:c>
      <x:c r="AE33" s="155" t="str">
        <x:f>IF(OR($A33="",AE$9="",$D33=""),"",IF(AND($E33&lt;&gt;"",AE$9&lt;=$E33,AE$9+'06 Lists'!$B$11-1&gt;=$D33),"B","")&amp;IF(AND($F33&lt;&gt;"",AE$9&lt;=$F33,AE$9+'06 Lists'!$B$11-1&gt;=$D33),"F",""))</x:f>
      </x:c>
      <x:c r="AF33" s="155" t="str">
        <x:f>IF(OR($A33="",AF$9="",$D33=""),"",IF(AND($E33&lt;&gt;"",AF$9&lt;=$E33,AF$9+'06 Lists'!$B$11-1&gt;=$D33),"B","")&amp;IF(AND($F33&lt;&gt;"",AF$9&lt;=$F33,AF$9+'06 Lists'!$B$11-1&gt;=$D33),"F",""))</x:f>
      </x:c>
      <x:c r="AG33" s="155" t="str">
        <x:f>IF(OR($A33="",AG$9="",$D33=""),"",IF(AND($E33&lt;&gt;"",AG$9&lt;=$E33,AG$9+'06 Lists'!$B$11-1&gt;=$D33),"B","")&amp;IF(AND($F33&lt;&gt;"",AG$9&lt;=$F33,AG$9+'06 Lists'!$B$11-1&gt;=$D33),"F",""))</x:f>
      </x:c>
    </x:row>
    <x:row r="34" ht="31" customHeight="1">
      <x:c r="A34" s="155" t="str">
        <x:f>IF('B1 Schedule'!A34="","",IF('B1 Schedule'!A34="","",'B1 Schedule'!A34))</x:f>
      </x:c>
      <x:c r="B34" s="155" t="str">
        <x:f>IF('B1 Schedule'!A34="","",IF('B1 Schedule'!B34="","",'B1 Schedule'!B34))</x:f>
      </x:c>
      <x:c r="C34" s="155" t="str">
        <x:f>IF('B1 Schedule'!A34="","",IF('B1 Schedule'!D34="","",'B1 Schedule'!D34))</x:f>
      </x:c>
      <x:c r="D34" s="246" t="str">
        <x:f>IF('B1 Schedule'!A34="","",IF('B1 Schedule'!F34="","",'B1 Schedule'!F34))</x:f>
      </x:c>
      <x:c r="E34" s="246" t="str">
        <x:f>IF('B1 Schedule'!A34="","",IF('B1 Schedule'!G34="","",'B1 Schedule'!G34))</x:f>
      </x:c>
      <x:c r="F34" s="246" t="str">
        <x:f>IF('B1 Schedule'!A34="","",IF('B1 Schedule'!I34&lt;&gt;"",'B1 Schedule'!I34,IF('B1 Schedule'!J34="","",'B1 Schedule'!J34)))</x:f>
      </x:c>
      <x:c r="G34" s="155" t="str">
        <x:f>IF('B1 Schedule'!A34="","",IF('B1 Schedule'!N34="","",'B1 Schedule'!N34))</x:f>
      </x:c>
      <x:c r="H34" s="155" t="str">
        <x:f>IF(OR($A34="",H$9="",$D34=""),"",IF(AND($E34&lt;&gt;"",H$9&lt;=$E34,H$9+'06 Lists'!$B$11-1&gt;=$D34),"B","")&amp;IF(AND($F34&lt;&gt;"",H$9&lt;=$F34,H$9+'06 Lists'!$B$11-1&gt;=$D34),"F",""))</x:f>
      </x:c>
      <x:c r="I34" s="155" t="str">
        <x:f>IF(OR($A34="",I$9="",$D34=""),"",IF(AND($E34&lt;&gt;"",I$9&lt;=$E34,I$9+'06 Lists'!$B$11-1&gt;=$D34),"B","")&amp;IF(AND($F34&lt;&gt;"",I$9&lt;=$F34,I$9+'06 Lists'!$B$11-1&gt;=$D34),"F",""))</x:f>
      </x:c>
      <x:c r="J34" s="155" t="str">
        <x:f>IF(OR($A34="",J$9="",$D34=""),"",IF(AND($E34&lt;&gt;"",J$9&lt;=$E34,J$9+'06 Lists'!$B$11-1&gt;=$D34),"B","")&amp;IF(AND($F34&lt;&gt;"",J$9&lt;=$F34,J$9+'06 Lists'!$B$11-1&gt;=$D34),"F",""))</x:f>
      </x:c>
      <x:c r="K34" s="155" t="str">
        <x:f>IF(OR($A34="",K$9="",$D34=""),"",IF(AND($E34&lt;&gt;"",K$9&lt;=$E34,K$9+'06 Lists'!$B$11-1&gt;=$D34),"B","")&amp;IF(AND($F34&lt;&gt;"",K$9&lt;=$F34,K$9+'06 Lists'!$B$11-1&gt;=$D34),"F",""))</x:f>
      </x:c>
      <x:c r="L34" s="155" t="str">
        <x:f>IF(OR($A34="",L$9="",$D34=""),"",IF(AND($E34&lt;&gt;"",L$9&lt;=$E34,L$9+'06 Lists'!$B$11-1&gt;=$D34),"B","")&amp;IF(AND($F34&lt;&gt;"",L$9&lt;=$F34,L$9+'06 Lists'!$B$11-1&gt;=$D34),"F",""))</x:f>
      </x:c>
      <x:c r="M34" s="155" t="str">
        <x:f>IF(OR($A34="",M$9="",$D34=""),"",IF(AND($E34&lt;&gt;"",M$9&lt;=$E34,M$9+'06 Lists'!$B$11-1&gt;=$D34),"B","")&amp;IF(AND($F34&lt;&gt;"",M$9&lt;=$F34,M$9+'06 Lists'!$B$11-1&gt;=$D34),"F",""))</x:f>
      </x:c>
      <x:c r="N34" s="155" t="str">
        <x:f>IF(OR($A34="",N$9="",$D34=""),"",IF(AND($E34&lt;&gt;"",N$9&lt;=$E34,N$9+'06 Lists'!$B$11-1&gt;=$D34),"B","")&amp;IF(AND($F34&lt;&gt;"",N$9&lt;=$F34,N$9+'06 Lists'!$B$11-1&gt;=$D34),"F",""))</x:f>
      </x:c>
      <x:c r="O34" s="155" t="str">
        <x:f>IF(OR($A34="",O$9="",$D34=""),"",IF(AND($E34&lt;&gt;"",O$9&lt;=$E34,O$9+'06 Lists'!$B$11-1&gt;=$D34),"B","")&amp;IF(AND($F34&lt;&gt;"",O$9&lt;=$F34,O$9+'06 Lists'!$B$11-1&gt;=$D34),"F",""))</x:f>
      </x:c>
      <x:c r="P34" s="155" t="str">
        <x:f>IF(OR($A34="",P$9="",$D34=""),"",IF(AND($E34&lt;&gt;"",P$9&lt;=$E34,P$9+'06 Lists'!$B$11-1&gt;=$D34),"B","")&amp;IF(AND($F34&lt;&gt;"",P$9&lt;=$F34,P$9+'06 Lists'!$B$11-1&gt;=$D34),"F",""))</x:f>
      </x:c>
      <x:c r="Q34" s="155" t="str">
        <x:f>IF(OR($A34="",Q$9="",$D34=""),"",IF(AND($E34&lt;&gt;"",Q$9&lt;=$E34,Q$9+'06 Lists'!$B$11-1&gt;=$D34),"B","")&amp;IF(AND($F34&lt;&gt;"",Q$9&lt;=$F34,Q$9+'06 Lists'!$B$11-1&gt;=$D34),"F",""))</x:f>
      </x:c>
      <x:c r="R34" s="155" t="str">
        <x:f>IF(OR($A34="",R$9="",$D34=""),"",IF(AND($E34&lt;&gt;"",R$9&lt;=$E34,R$9+'06 Lists'!$B$11-1&gt;=$D34),"B","")&amp;IF(AND($F34&lt;&gt;"",R$9&lt;=$F34,R$9+'06 Lists'!$B$11-1&gt;=$D34),"F",""))</x:f>
      </x:c>
      <x:c r="S34" s="155" t="str">
        <x:f>IF(OR($A34="",S$9="",$D34=""),"",IF(AND($E34&lt;&gt;"",S$9&lt;=$E34,S$9+'06 Lists'!$B$11-1&gt;=$D34),"B","")&amp;IF(AND($F34&lt;&gt;"",S$9&lt;=$F34,S$9+'06 Lists'!$B$11-1&gt;=$D34),"F",""))</x:f>
      </x:c>
      <x:c r="T34" s="155" t="str">
        <x:f>IF(OR($A34="",T$9="",$D34=""),"",IF(AND($E34&lt;&gt;"",T$9&lt;=$E34,T$9+'06 Lists'!$B$11-1&gt;=$D34),"B","")&amp;IF(AND($F34&lt;&gt;"",T$9&lt;=$F34,T$9+'06 Lists'!$B$11-1&gt;=$D34),"F",""))</x:f>
      </x:c>
      <x:c r="U34" s="155" t="str">
        <x:f>IF(OR($A34="",U$9="",$D34=""),"",IF(AND($E34&lt;&gt;"",U$9&lt;=$E34,U$9+'06 Lists'!$B$11-1&gt;=$D34),"B","")&amp;IF(AND($F34&lt;&gt;"",U$9&lt;=$F34,U$9+'06 Lists'!$B$11-1&gt;=$D34),"F",""))</x:f>
      </x:c>
      <x:c r="V34" s="155" t="str">
        <x:f>IF(OR($A34="",V$9="",$D34=""),"",IF(AND($E34&lt;&gt;"",V$9&lt;=$E34,V$9+'06 Lists'!$B$11-1&gt;=$D34),"B","")&amp;IF(AND($F34&lt;&gt;"",V$9&lt;=$F34,V$9+'06 Lists'!$B$11-1&gt;=$D34),"F",""))</x:f>
      </x:c>
      <x:c r="W34" s="155" t="str">
        <x:f>IF(OR($A34="",W$9="",$D34=""),"",IF(AND($E34&lt;&gt;"",W$9&lt;=$E34,W$9+'06 Lists'!$B$11-1&gt;=$D34),"B","")&amp;IF(AND($F34&lt;&gt;"",W$9&lt;=$F34,W$9+'06 Lists'!$B$11-1&gt;=$D34),"F",""))</x:f>
      </x:c>
      <x:c r="X34" s="155" t="str">
        <x:f>IF(OR($A34="",X$9="",$D34=""),"",IF(AND($E34&lt;&gt;"",X$9&lt;=$E34,X$9+'06 Lists'!$B$11-1&gt;=$D34),"B","")&amp;IF(AND($F34&lt;&gt;"",X$9&lt;=$F34,X$9+'06 Lists'!$B$11-1&gt;=$D34),"F",""))</x:f>
      </x:c>
      <x:c r="Y34" s="155" t="str">
        <x:f>IF(OR($A34="",Y$9="",$D34=""),"",IF(AND($E34&lt;&gt;"",Y$9&lt;=$E34,Y$9+'06 Lists'!$B$11-1&gt;=$D34),"B","")&amp;IF(AND($F34&lt;&gt;"",Y$9&lt;=$F34,Y$9+'06 Lists'!$B$11-1&gt;=$D34),"F",""))</x:f>
      </x:c>
      <x:c r="Z34" s="155" t="str">
        <x:f>IF(OR($A34="",Z$9="",$D34=""),"",IF(AND($E34&lt;&gt;"",Z$9&lt;=$E34,Z$9+'06 Lists'!$B$11-1&gt;=$D34),"B","")&amp;IF(AND($F34&lt;&gt;"",Z$9&lt;=$F34,Z$9+'06 Lists'!$B$11-1&gt;=$D34),"F",""))</x:f>
      </x:c>
      <x:c r="AA34" s="155" t="str">
        <x:f>IF(OR($A34="",AA$9="",$D34=""),"",IF(AND($E34&lt;&gt;"",AA$9&lt;=$E34,AA$9+'06 Lists'!$B$11-1&gt;=$D34),"B","")&amp;IF(AND($F34&lt;&gt;"",AA$9&lt;=$F34,AA$9+'06 Lists'!$B$11-1&gt;=$D34),"F",""))</x:f>
      </x:c>
      <x:c r="AB34" s="155" t="str">
        <x:f>IF(OR($A34="",AB$9="",$D34=""),"",IF(AND($E34&lt;&gt;"",AB$9&lt;=$E34,AB$9+'06 Lists'!$B$11-1&gt;=$D34),"B","")&amp;IF(AND($F34&lt;&gt;"",AB$9&lt;=$F34,AB$9+'06 Lists'!$B$11-1&gt;=$D34),"F",""))</x:f>
      </x:c>
      <x:c r="AC34" s="155" t="str">
        <x:f>IF(OR($A34="",AC$9="",$D34=""),"",IF(AND($E34&lt;&gt;"",AC$9&lt;=$E34,AC$9+'06 Lists'!$B$11-1&gt;=$D34),"B","")&amp;IF(AND($F34&lt;&gt;"",AC$9&lt;=$F34,AC$9+'06 Lists'!$B$11-1&gt;=$D34),"F",""))</x:f>
      </x:c>
      <x:c r="AD34" s="155" t="str">
        <x:f>IF(OR($A34="",AD$9="",$D34=""),"",IF(AND($E34&lt;&gt;"",AD$9&lt;=$E34,AD$9+'06 Lists'!$B$11-1&gt;=$D34),"B","")&amp;IF(AND($F34&lt;&gt;"",AD$9&lt;=$F34,AD$9+'06 Lists'!$B$11-1&gt;=$D34),"F",""))</x:f>
      </x:c>
      <x:c r="AE34" s="155" t="str">
        <x:f>IF(OR($A34="",AE$9="",$D34=""),"",IF(AND($E34&lt;&gt;"",AE$9&lt;=$E34,AE$9+'06 Lists'!$B$11-1&gt;=$D34),"B","")&amp;IF(AND($F34&lt;&gt;"",AE$9&lt;=$F34,AE$9+'06 Lists'!$B$11-1&gt;=$D34),"F",""))</x:f>
      </x:c>
      <x:c r="AF34" s="155" t="str">
        <x:f>IF(OR($A34="",AF$9="",$D34=""),"",IF(AND($E34&lt;&gt;"",AF$9&lt;=$E34,AF$9+'06 Lists'!$B$11-1&gt;=$D34),"B","")&amp;IF(AND($F34&lt;&gt;"",AF$9&lt;=$F34,AF$9+'06 Lists'!$B$11-1&gt;=$D34),"F",""))</x:f>
      </x:c>
      <x:c r="AG34" s="155" t="str">
        <x:f>IF(OR($A34="",AG$9="",$D34=""),"",IF(AND($E34&lt;&gt;"",AG$9&lt;=$E34,AG$9+'06 Lists'!$B$11-1&gt;=$D34),"B","")&amp;IF(AND($F34&lt;&gt;"",AG$9&lt;=$F34,AG$9+'06 Lists'!$B$11-1&gt;=$D34),"F",""))</x:f>
      </x:c>
    </x:row>
    <x:row r="35" ht="31" customHeight="1">
      <x:c r="A35" s="155" t="str">
        <x:f>IF('B1 Schedule'!A35="","",IF('B1 Schedule'!A35="","",'B1 Schedule'!A35))</x:f>
      </x:c>
      <x:c r="B35" s="155" t="str">
        <x:f>IF('B1 Schedule'!A35="","",IF('B1 Schedule'!B35="","",'B1 Schedule'!B35))</x:f>
      </x:c>
      <x:c r="C35" s="155" t="str">
        <x:f>IF('B1 Schedule'!A35="","",IF('B1 Schedule'!D35="","",'B1 Schedule'!D35))</x:f>
      </x:c>
      <x:c r="D35" s="246" t="str">
        <x:f>IF('B1 Schedule'!A35="","",IF('B1 Schedule'!F35="","",'B1 Schedule'!F35))</x:f>
      </x:c>
      <x:c r="E35" s="246" t="str">
        <x:f>IF('B1 Schedule'!A35="","",IF('B1 Schedule'!G35="","",'B1 Schedule'!G35))</x:f>
      </x:c>
      <x:c r="F35" s="246" t="str">
        <x:f>IF('B1 Schedule'!A35="","",IF('B1 Schedule'!I35&lt;&gt;"",'B1 Schedule'!I35,IF('B1 Schedule'!J35="","",'B1 Schedule'!J35)))</x:f>
      </x:c>
      <x:c r="G35" s="155" t="str">
        <x:f>IF('B1 Schedule'!A35="","",IF('B1 Schedule'!N35="","",'B1 Schedule'!N35))</x:f>
      </x:c>
      <x:c r="H35" s="155" t="str">
        <x:f>IF(OR($A35="",H$9="",$D35=""),"",IF(AND($E35&lt;&gt;"",H$9&lt;=$E35,H$9+'06 Lists'!$B$11-1&gt;=$D35),"B","")&amp;IF(AND($F35&lt;&gt;"",H$9&lt;=$F35,H$9+'06 Lists'!$B$11-1&gt;=$D35),"F",""))</x:f>
      </x:c>
      <x:c r="I35" s="155" t="str">
        <x:f>IF(OR($A35="",I$9="",$D35=""),"",IF(AND($E35&lt;&gt;"",I$9&lt;=$E35,I$9+'06 Lists'!$B$11-1&gt;=$D35),"B","")&amp;IF(AND($F35&lt;&gt;"",I$9&lt;=$F35,I$9+'06 Lists'!$B$11-1&gt;=$D35),"F",""))</x:f>
      </x:c>
      <x:c r="J35" s="155" t="str">
        <x:f>IF(OR($A35="",J$9="",$D35=""),"",IF(AND($E35&lt;&gt;"",J$9&lt;=$E35,J$9+'06 Lists'!$B$11-1&gt;=$D35),"B","")&amp;IF(AND($F35&lt;&gt;"",J$9&lt;=$F35,J$9+'06 Lists'!$B$11-1&gt;=$D35),"F",""))</x:f>
      </x:c>
      <x:c r="K35" s="155" t="str">
        <x:f>IF(OR($A35="",K$9="",$D35=""),"",IF(AND($E35&lt;&gt;"",K$9&lt;=$E35,K$9+'06 Lists'!$B$11-1&gt;=$D35),"B","")&amp;IF(AND($F35&lt;&gt;"",K$9&lt;=$F35,K$9+'06 Lists'!$B$11-1&gt;=$D35),"F",""))</x:f>
      </x:c>
      <x:c r="L35" s="155" t="str">
        <x:f>IF(OR($A35="",L$9="",$D35=""),"",IF(AND($E35&lt;&gt;"",L$9&lt;=$E35,L$9+'06 Lists'!$B$11-1&gt;=$D35),"B","")&amp;IF(AND($F35&lt;&gt;"",L$9&lt;=$F35,L$9+'06 Lists'!$B$11-1&gt;=$D35),"F",""))</x:f>
      </x:c>
      <x:c r="M35" s="155" t="str">
        <x:f>IF(OR($A35="",M$9="",$D35=""),"",IF(AND($E35&lt;&gt;"",M$9&lt;=$E35,M$9+'06 Lists'!$B$11-1&gt;=$D35),"B","")&amp;IF(AND($F35&lt;&gt;"",M$9&lt;=$F35,M$9+'06 Lists'!$B$11-1&gt;=$D35),"F",""))</x:f>
      </x:c>
      <x:c r="N35" s="155" t="str">
        <x:f>IF(OR($A35="",N$9="",$D35=""),"",IF(AND($E35&lt;&gt;"",N$9&lt;=$E35,N$9+'06 Lists'!$B$11-1&gt;=$D35),"B","")&amp;IF(AND($F35&lt;&gt;"",N$9&lt;=$F35,N$9+'06 Lists'!$B$11-1&gt;=$D35),"F",""))</x:f>
      </x:c>
      <x:c r="O35" s="155" t="str">
        <x:f>IF(OR($A35="",O$9="",$D35=""),"",IF(AND($E35&lt;&gt;"",O$9&lt;=$E35,O$9+'06 Lists'!$B$11-1&gt;=$D35),"B","")&amp;IF(AND($F35&lt;&gt;"",O$9&lt;=$F35,O$9+'06 Lists'!$B$11-1&gt;=$D35),"F",""))</x:f>
      </x:c>
      <x:c r="P35" s="155" t="str">
        <x:f>IF(OR($A35="",P$9="",$D35=""),"",IF(AND($E35&lt;&gt;"",P$9&lt;=$E35,P$9+'06 Lists'!$B$11-1&gt;=$D35),"B","")&amp;IF(AND($F35&lt;&gt;"",P$9&lt;=$F35,P$9+'06 Lists'!$B$11-1&gt;=$D35),"F",""))</x:f>
      </x:c>
      <x:c r="Q35" s="155" t="str">
        <x:f>IF(OR($A35="",Q$9="",$D35=""),"",IF(AND($E35&lt;&gt;"",Q$9&lt;=$E35,Q$9+'06 Lists'!$B$11-1&gt;=$D35),"B","")&amp;IF(AND($F35&lt;&gt;"",Q$9&lt;=$F35,Q$9+'06 Lists'!$B$11-1&gt;=$D35),"F",""))</x:f>
      </x:c>
      <x:c r="R35" s="155" t="str">
        <x:f>IF(OR($A35="",R$9="",$D35=""),"",IF(AND($E35&lt;&gt;"",R$9&lt;=$E35,R$9+'06 Lists'!$B$11-1&gt;=$D35),"B","")&amp;IF(AND($F35&lt;&gt;"",R$9&lt;=$F35,R$9+'06 Lists'!$B$11-1&gt;=$D35),"F",""))</x:f>
      </x:c>
      <x:c r="S35" s="155" t="str">
        <x:f>IF(OR($A35="",S$9="",$D35=""),"",IF(AND($E35&lt;&gt;"",S$9&lt;=$E35,S$9+'06 Lists'!$B$11-1&gt;=$D35),"B","")&amp;IF(AND($F35&lt;&gt;"",S$9&lt;=$F35,S$9+'06 Lists'!$B$11-1&gt;=$D35),"F",""))</x:f>
      </x:c>
      <x:c r="T35" s="155" t="str">
        <x:f>IF(OR($A35="",T$9="",$D35=""),"",IF(AND($E35&lt;&gt;"",T$9&lt;=$E35,T$9+'06 Lists'!$B$11-1&gt;=$D35),"B","")&amp;IF(AND($F35&lt;&gt;"",T$9&lt;=$F35,T$9+'06 Lists'!$B$11-1&gt;=$D35),"F",""))</x:f>
      </x:c>
      <x:c r="U35" s="155" t="str">
        <x:f>IF(OR($A35="",U$9="",$D35=""),"",IF(AND($E35&lt;&gt;"",U$9&lt;=$E35,U$9+'06 Lists'!$B$11-1&gt;=$D35),"B","")&amp;IF(AND($F35&lt;&gt;"",U$9&lt;=$F35,U$9+'06 Lists'!$B$11-1&gt;=$D35),"F",""))</x:f>
      </x:c>
      <x:c r="V35" s="155" t="str">
        <x:f>IF(OR($A35="",V$9="",$D35=""),"",IF(AND($E35&lt;&gt;"",V$9&lt;=$E35,V$9+'06 Lists'!$B$11-1&gt;=$D35),"B","")&amp;IF(AND($F35&lt;&gt;"",V$9&lt;=$F35,V$9+'06 Lists'!$B$11-1&gt;=$D35),"F",""))</x:f>
      </x:c>
      <x:c r="W35" s="155" t="str">
        <x:f>IF(OR($A35="",W$9="",$D35=""),"",IF(AND($E35&lt;&gt;"",W$9&lt;=$E35,W$9+'06 Lists'!$B$11-1&gt;=$D35),"B","")&amp;IF(AND($F35&lt;&gt;"",W$9&lt;=$F35,W$9+'06 Lists'!$B$11-1&gt;=$D35),"F",""))</x:f>
      </x:c>
      <x:c r="X35" s="155" t="str">
        <x:f>IF(OR($A35="",X$9="",$D35=""),"",IF(AND($E35&lt;&gt;"",X$9&lt;=$E35,X$9+'06 Lists'!$B$11-1&gt;=$D35),"B","")&amp;IF(AND($F35&lt;&gt;"",X$9&lt;=$F35,X$9+'06 Lists'!$B$11-1&gt;=$D35),"F",""))</x:f>
      </x:c>
      <x:c r="Y35" s="155" t="str">
        <x:f>IF(OR($A35="",Y$9="",$D35=""),"",IF(AND($E35&lt;&gt;"",Y$9&lt;=$E35,Y$9+'06 Lists'!$B$11-1&gt;=$D35),"B","")&amp;IF(AND($F35&lt;&gt;"",Y$9&lt;=$F35,Y$9+'06 Lists'!$B$11-1&gt;=$D35),"F",""))</x:f>
      </x:c>
      <x:c r="Z35" s="155" t="str">
        <x:f>IF(OR($A35="",Z$9="",$D35=""),"",IF(AND($E35&lt;&gt;"",Z$9&lt;=$E35,Z$9+'06 Lists'!$B$11-1&gt;=$D35),"B","")&amp;IF(AND($F35&lt;&gt;"",Z$9&lt;=$F35,Z$9+'06 Lists'!$B$11-1&gt;=$D35),"F",""))</x:f>
      </x:c>
      <x:c r="AA35" s="155" t="str">
        <x:f>IF(OR($A35="",AA$9="",$D35=""),"",IF(AND($E35&lt;&gt;"",AA$9&lt;=$E35,AA$9+'06 Lists'!$B$11-1&gt;=$D35),"B","")&amp;IF(AND($F35&lt;&gt;"",AA$9&lt;=$F35,AA$9+'06 Lists'!$B$11-1&gt;=$D35),"F",""))</x:f>
      </x:c>
      <x:c r="AB35" s="155" t="str">
        <x:f>IF(OR($A35="",AB$9="",$D35=""),"",IF(AND($E35&lt;&gt;"",AB$9&lt;=$E35,AB$9+'06 Lists'!$B$11-1&gt;=$D35),"B","")&amp;IF(AND($F35&lt;&gt;"",AB$9&lt;=$F35,AB$9+'06 Lists'!$B$11-1&gt;=$D35),"F",""))</x:f>
      </x:c>
      <x:c r="AC35" s="155" t="str">
        <x:f>IF(OR($A35="",AC$9="",$D35=""),"",IF(AND($E35&lt;&gt;"",AC$9&lt;=$E35,AC$9+'06 Lists'!$B$11-1&gt;=$D35),"B","")&amp;IF(AND($F35&lt;&gt;"",AC$9&lt;=$F35,AC$9+'06 Lists'!$B$11-1&gt;=$D35),"F",""))</x:f>
      </x:c>
      <x:c r="AD35" s="155" t="str">
        <x:f>IF(OR($A35="",AD$9="",$D35=""),"",IF(AND($E35&lt;&gt;"",AD$9&lt;=$E35,AD$9+'06 Lists'!$B$11-1&gt;=$D35),"B","")&amp;IF(AND($F35&lt;&gt;"",AD$9&lt;=$F35,AD$9+'06 Lists'!$B$11-1&gt;=$D35),"F",""))</x:f>
      </x:c>
      <x:c r="AE35" s="155" t="str">
        <x:f>IF(OR($A35="",AE$9="",$D35=""),"",IF(AND($E35&lt;&gt;"",AE$9&lt;=$E35,AE$9+'06 Lists'!$B$11-1&gt;=$D35),"B","")&amp;IF(AND($F35&lt;&gt;"",AE$9&lt;=$F35,AE$9+'06 Lists'!$B$11-1&gt;=$D35),"F",""))</x:f>
      </x:c>
      <x:c r="AF35" s="155" t="str">
        <x:f>IF(OR($A35="",AF$9="",$D35=""),"",IF(AND($E35&lt;&gt;"",AF$9&lt;=$E35,AF$9+'06 Lists'!$B$11-1&gt;=$D35),"B","")&amp;IF(AND($F35&lt;&gt;"",AF$9&lt;=$F35,AF$9+'06 Lists'!$B$11-1&gt;=$D35),"F",""))</x:f>
      </x:c>
      <x:c r="AG35" s="155" t="str">
        <x:f>IF(OR($A35="",AG$9="",$D35=""),"",IF(AND($E35&lt;&gt;"",AG$9&lt;=$E35,AG$9+'06 Lists'!$B$11-1&gt;=$D35),"B","")&amp;IF(AND($F35&lt;&gt;"",AG$9&lt;=$F35,AG$9+'06 Lists'!$B$11-1&gt;=$D35),"F",""))</x:f>
      </x:c>
    </x:row>
    <x:row r="36" ht="31" customHeight="1">
      <x:c r="A36" s="155" t="str">
        <x:f>IF('B1 Schedule'!A36="","",IF('B1 Schedule'!A36="","",'B1 Schedule'!A36))</x:f>
      </x:c>
      <x:c r="B36" s="155" t="str">
        <x:f>IF('B1 Schedule'!A36="","",IF('B1 Schedule'!B36="","",'B1 Schedule'!B36))</x:f>
      </x:c>
      <x:c r="C36" s="155" t="str">
        <x:f>IF('B1 Schedule'!A36="","",IF('B1 Schedule'!D36="","",'B1 Schedule'!D36))</x:f>
      </x:c>
      <x:c r="D36" s="246" t="str">
        <x:f>IF('B1 Schedule'!A36="","",IF('B1 Schedule'!F36="","",'B1 Schedule'!F36))</x:f>
      </x:c>
      <x:c r="E36" s="246" t="str">
        <x:f>IF('B1 Schedule'!A36="","",IF('B1 Schedule'!G36="","",'B1 Schedule'!G36))</x:f>
      </x:c>
      <x:c r="F36" s="246" t="str">
        <x:f>IF('B1 Schedule'!A36="","",IF('B1 Schedule'!I36&lt;&gt;"",'B1 Schedule'!I36,IF('B1 Schedule'!J36="","",'B1 Schedule'!J36)))</x:f>
      </x:c>
      <x:c r="G36" s="155" t="str">
        <x:f>IF('B1 Schedule'!A36="","",IF('B1 Schedule'!N36="","",'B1 Schedule'!N36))</x:f>
      </x:c>
      <x:c r="H36" s="155" t="str">
        <x:f>IF(OR($A36="",H$9="",$D36=""),"",IF(AND($E36&lt;&gt;"",H$9&lt;=$E36,H$9+'06 Lists'!$B$11-1&gt;=$D36),"B","")&amp;IF(AND($F36&lt;&gt;"",H$9&lt;=$F36,H$9+'06 Lists'!$B$11-1&gt;=$D36),"F",""))</x:f>
      </x:c>
      <x:c r="I36" s="155" t="str">
        <x:f>IF(OR($A36="",I$9="",$D36=""),"",IF(AND($E36&lt;&gt;"",I$9&lt;=$E36,I$9+'06 Lists'!$B$11-1&gt;=$D36),"B","")&amp;IF(AND($F36&lt;&gt;"",I$9&lt;=$F36,I$9+'06 Lists'!$B$11-1&gt;=$D36),"F",""))</x:f>
      </x:c>
      <x:c r="J36" s="155" t="str">
        <x:f>IF(OR($A36="",J$9="",$D36=""),"",IF(AND($E36&lt;&gt;"",J$9&lt;=$E36,J$9+'06 Lists'!$B$11-1&gt;=$D36),"B","")&amp;IF(AND($F36&lt;&gt;"",J$9&lt;=$F36,J$9+'06 Lists'!$B$11-1&gt;=$D36),"F",""))</x:f>
      </x:c>
      <x:c r="K36" s="155" t="str">
        <x:f>IF(OR($A36="",K$9="",$D36=""),"",IF(AND($E36&lt;&gt;"",K$9&lt;=$E36,K$9+'06 Lists'!$B$11-1&gt;=$D36),"B","")&amp;IF(AND($F36&lt;&gt;"",K$9&lt;=$F36,K$9+'06 Lists'!$B$11-1&gt;=$D36),"F",""))</x:f>
      </x:c>
      <x:c r="L36" s="155" t="str">
        <x:f>IF(OR($A36="",L$9="",$D36=""),"",IF(AND($E36&lt;&gt;"",L$9&lt;=$E36,L$9+'06 Lists'!$B$11-1&gt;=$D36),"B","")&amp;IF(AND($F36&lt;&gt;"",L$9&lt;=$F36,L$9+'06 Lists'!$B$11-1&gt;=$D36),"F",""))</x:f>
      </x:c>
      <x:c r="M36" s="155" t="str">
        <x:f>IF(OR($A36="",M$9="",$D36=""),"",IF(AND($E36&lt;&gt;"",M$9&lt;=$E36,M$9+'06 Lists'!$B$11-1&gt;=$D36),"B","")&amp;IF(AND($F36&lt;&gt;"",M$9&lt;=$F36,M$9+'06 Lists'!$B$11-1&gt;=$D36),"F",""))</x:f>
      </x:c>
      <x:c r="N36" s="155" t="str">
        <x:f>IF(OR($A36="",N$9="",$D36=""),"",IF(AND($E36&lt;&gt;"",N$9&lt;=$E36,N$9+'06 Lists'!$B$11-1&gt;=$D36),"B","")&amp;IF(AND($F36&lt;&gt;"",N$9&lt;=$F36,N$9+'06 Lists'!$B$11-1&gt;=$D36),"F",""))</x:f>
      </x:c>
      <x:c r="O36" s="155" t="str">
        <x:f>IF(OR($A36="",O$9="",$D36=""),"",IF(AND($E36&lt;&gt;"",O$9&lt;=$E36,O$9+'06 Lists'!$B$11-1&gt;=$D36),"B","")&amp;IF(AND($F36&lt;&gt;"",O$9&lt;=$F36,O$9+'06 Lists'!$B$11-1&gt;=$D36),"F",""))</x:f>
      </x:c>
      <x:c r="P36" s="155" t="str">
        <x:f>IF(OR($A36="",P$9="",$D36=""),"",IF(AND($E36&lt;&gt;"",P$9&lt;=$E36,P$9+'06 Lists'!$B$11-1&gt;=$D36),"B","")&amp;IF(AND($F36&lt;&gt;"",P$9&lt;=$F36,P$9+'06 Lists'!$B$11-1&gt;=$D36),"F",""))</x:f>
      </x:c>
      <x:c r="Q36" s="155" t="str">
        <x:f>IF(OR($A36="",Q$9="",$D36=""),"",IF(AND($E36&lt;&gt;"",Q$9&lt;=$E36,Q$9+'06 Lists'!$B$11-1&gt;=$D36),"B","")&amp;IF(AND($F36&lt;&gt;"",Q$9&lt;=$F36,Q$9+'06 Lists'!$B$11-1&gt;=$D36),"F",""))</x:f>
      </x:c>
      <x:c r="R36" s="155" t="str">
        <x:f>IF(OR($A36="",R$9="",$D36=""),"",IF(AND($E36&lt;&gt;"",R$9&lt;=$E36,R$9+'06 Lists'!$B$11-1&gt;=$D36),"B","")&amp;IF(AND($F36&lt;&gt;"",R$9&lt;=$F36,R$9+'06 Lists'!$B$11-1&gt;=$D36),"F",""))</x:f>
      </x:c>
      <x:c r="S36" s="155" t="str">
        <x:f>IF(OR($A36="",S$9="",$D36=""),"",IF(AND($E36&lt;&gt;"",S$9&lt;=$E36,S$9+'06 Lists'!$B$11-1&gt;=$D36),"B","")&amp;IF(AND($F36&lt;&gt;"",S$9&lt;=$F36,S$9+'06 Lists'!$B$11-1&gt;=$D36),"F",""))</x:f>
      </x:c>
      <x:c r="T36" s="155" t="str">
        <x:f>IF(OR($A36="",T$9="",$D36=""),"",IF(AND($E36&lt;&gt;"",T$9&lt;=$E36,T$9+'06 Lists'!$B$11-1&gt;=$D36),"B","")&amp;IF(AND($F36&lt;&gt;"",T$9&lt;=$F36,T$9+'06 Lists'!$B$11-1&gt;=$D36),"F",""))</x:f>
      </x:c>
      <x:c r="U36" s="155" t="str">
        <x:f>IF(OR($A36="",U$9="",$D36=""),"",IF(AND($E36&lt;&gt;"",U$9&lt;=$E36,U$9+'06 Lists'!$B$11-1&gt;=$D36),"B","")&amp;IF(AND($F36&lt;&gt;"",U$9&lt;=$F36,U$9+'06 Lists'!$B$11-1&gt;=$D36),"F",""))</x:f>
      </x:c>
      <x:c r="V36" s="155" t="str">
        <x:f>IF(OR($A36="",V$9="",$D36=""),"",IF(AND($E36&lt;&gt;"",V$9&lt;=$E36,V$9+'06 Lists'!$B$11-1&gt;=$D36),"B","")&amp;IF(AND($F36&lt;&gt;"",V$9&lt;=$F36,V$9+'06 Lists'!$B$11-1&gt;=$D36),"F",""))</x:f>
      </x:c>
      <x:c r="W36" s="155" t="str">
        <x:f>IF(OR($A36="",W$9="",$D36=""),"",IF(AND($E36&lt;&gt;"",W$9&lt;=$E36,W$9+'06 Lists'!$B$11-1&gt;=$D36),"B","")&amp;IF(AND($F36&lt;&gt;"",W$9&lt;=$F36,W$9+'06 Lists'!$B$11-1&gt;=$D36),"F",""))</x:f>
      </x:c>
      <x:c r="X36" s="155" t="str">
        <x:f>IF(OR($A36="",X$9="",$D36=""),"",IF(AND($E36&lt;&gt;"",X$9&lt;=$E36,X$9+'06 Lists'!$B$11-1&gt;=$D36),"B","")&amp;IF(AND($F36&lt;&gt;"",X$9&lt;=$F36,X$9+'06 Lists'!$B$11-1&gt;=$D36),"F",""))</x:f>
      </x:c>
      <x:c r="Y36" s="155" t="str">
        <x:f>IF(OR($A36="",Y$9="",$D36=""),"",IF(AND($E36&lt;&gt;"",Y$9&lt;=$E36,Y$9+'06 Lists'!$B$11-1&gt;=$D36),"B","")&amp;IF(AND($F36&lt;&gt;"",Y$9&lt;=$F36,Y$9+'06 Lists'!$B$11-1&gt;=$D36),"F",""))</x:f>
      </x:c>
      <x:c r="Z36" s="155" t="str">
        <x:f>IF(OR($A36="",Z$9="",$D36=""),"",IF(AND($E36&lt;&gt;"",Z$9&lt;=$E36,Z$9+'06 Lists'!$B$11-1&gt;=$D36),"B","")&amp;IF(AND($F36&lt;&gt;"",Z$9&lt;=$F36,Z$9+'06 Lists'!$B$11-1&gt;=$D36),"F",""))</x:f>
      </x:c>
      <x:c r="AA36" s="155" t="str">
        <x:f>IF(OR($A36="",AA$9="",$D36=""),"",IF(AND($E36&lt;&gt;"",AA$9&lt;=$E36,AA$9+'06 Lists'!$B$11-1&gt;=$D36),"B","")&amp;IF(AND($F36&lt;&gt;"",AA$9&lt;=$F36,AA$9+'06 Lists'!$B$11-1&gt;=$D36),"F",""))</x:f>
      </x:c>
      <x:c r="AB36" s="155" t="str">
        <x:f>IF(OR($A36="",AB$9="",$D36=""),"",IF(AND($E36&lt;&gt;"",AB$9&lt;=$E36,AB$9+'06 Lists'!$B$11-1&gt;=$D36),"B","")&amp;IF(AND($F36&lt;&gt;"",AB$9&lt;=$F36,AB$9+'06 Lists'!$B$11-1&gt;=$D36),"F",""))</x:f>
      </x:c>
      <x:c r="AC36" s="155" t="str">
        <x:f>IF(OR($A36="",AC$9="",$D36=""),"",IF(AND($E36&lt;&gt;"",AC$9&lt;=$E36,AC$9+'06 Lists'!$B$11-1&gt;=$D36),"B","")&amp;IF(AND($F36&lt;&gt;"",AC$9&lt;=$F36,AC$9+'06 Lists'!$B$11-1&gt;=$D36),"F",""))</x:f>
      </x:c>
      <x:c r="AD36" s="155" t="str">
        <x:f>IF(OR($A36="",AD$9="",$D36=""),"",IF(AND($E36&lt;&gt;"",AD$9&lt;=$E36,AD$9+'06 Lists'!$B$11-1&gt;=$D36),"B","")&amp;IF(AND($F36&lt;&gt;"",AD$9&lt;=$F36,AD$9+'06 Lists'!$B$11-1&gt;=$D36),"F",""))</x:f>
      </x:c>
      <x:c r="AE36" s="155" t="str">
        <x:f>IF(OR($A36="",AE$9="",$D36=""),"",IF(AND($E36&lt;&gt;"",AE$9&lt;=$E36,AE$9+'06 Lists'!$B$11-1&gt;=$D36),"B","")&amp;IF(AND($F36&lt;&gt;"",AE$9&lt;=$F36,AE$9+'06 Lists'!$B$11-1&gt;=$D36),"F",""))</x:f>
      </x:c>
      <x:c r="AF36" s="155" t="str">
        <x:f>IF(OR($A36="",AF$9="",$D36=""),"",IF(AND($E36&lt;&gt;"",AF$9&lt;=$E36,AF$9+'06 Lists'!$B$11-1&gt;=$D36),"B","")&amp;IF(AND($F36&lt;&gt;"",AF$9&lt;=$F36,AF$9+'06 Lists'!$B$11-1&gt;=$D36),"F",""))</x:f>
      </x:c>
      <x:c r="AG36" s="155" t="str">
        <x:f>IF(OR($A36="",AG$9="",$D36=""),"",IF(AND($E36&lt;&gt;"",AG$9&lt;=$E36,AG$9+'06 Lists'!$B$11-1&gt;=$D36),"B","")&amp;IF(AND($F36&lt;&gt;"",AG$9&lt;=$F36,AG$9+'06 Lists'!$B$11-1&gt;=$D36),"F",""))</x:f>
      </x:c>
    </x:row>
    <x:row r="37" ht="31" customHeight="1">
      <x:c r="A37" s="155" t="str">
        <x:f>IF('B1 Schedule'!A37="","",IF('B1 Schedule'!A37="","",'B1 Schedule'!A37))</x:f>
      </x:c>
      <x:c r="B37" s="155" t="str">
        <x:f>IF('B1 Schedule'!A37="","",IF('B1 Schedule'!B37="","",'B1 Schedule'!B37))</x:f>
      </x:c>
      <x:c r="C37" s="155" t="str">
        <x:f>IF('B1 Schedule'!A37="","",IF('B1 Schedule'!D37="","",'B1 Schedule'!D37))</x:f>
      </x:c>
      <x:c r="D37" s="246" t="str">
        <x:f>IF('B1 Schedule'!A37="","",IF('B1 Schedule'!F37="","",'B1 Schedule'!F37))</x:f>
      </x:c>
      <x:c r="E37" s="246" t="str">
        <x:f>IF('B1 Schedule'!A37="","",IF('B1 Schedule'!G37="","",'B1 Schedule'!G37))</x:f>
      </x:c>
      <x:c r="F37" s="246" t="str">
        <x:f>IF('B1 Schedule'!A37="","",IF('B1 Schedule'!I37&lt;&gt;"",'B1 Schedule'!I37,IF('B1 Schedule'!J37="","",'B1 Schedule'!J37)))</x:f>
      </x:c>
      <x:c r="G37" s="155" t="str">
        <x:f>IF('B1 Schedule'!A37="","",IF('B1 Schedule'!N37="","",'B1 Schedule'!N37))</x:f>
      </x:c>
      <x:c r="H37" s="155" t="str">
        <x:f>IF(OR($A37="",H$9="",$D37=""),"",IF(AND($E37&lt;&gt;"",H$9&lt;=$E37,H$9+'06 Lists'!$B$11-1&gt;=$D37),"B","")&amp;IF(AND($F37&lt;&gt;"",H$9&lt;=$F37,H$9+'06 Lists'!$B$11-1&gt;=$D37),"F",""))</x:f>
      </x:c>
      <x:c r="I37" s="155" t="str">
        <x:f>IF(OR($A37="",I$9="",$D37=""),"",IF(AND($E37&lt;&gt;"",I$9&lt;=$E37,I$9+'06 Lists'!$B$11-1&gt;=$D37),"B","")&amp;IF(AND($F37&lt;&gt;"",I$9&lt;=$F37,I$9+'06 Lists'!$B$11-1&gt;=$D37),"F",""))</x:f>
      </x:c>
      <x:c r="J37" s="155" t="str">
        <x:f>IF(OR($A37="",J$9="",$D37=""),"",IF(AND($E37&lt;&gt;"",J$9&lt;=$E37,J$9+'06 Lists'!$B$11-1&gt;=$D37),"B","")&amp;IF(AND($F37&lt;&gt;"",J$9&lt;=$F37,J$9+'06 Lists'!$B$11-1&gt;=$D37),"F",""))</x:f>
      </x:c>
      <x:c r="K37" s="155" t="str">
        <x:f>IF(OR($A37="",K$9="",$D37=""),"",IF(AND($E37&lt;&gt;"",K$9&lt;=$E37,K$9+'06 Lists'!$B$11-1&gt;=$D37),"B","")&amp;IF(AND($F37&lt;&gt;"",K$9&lt;=$F37,K$9+'06 Lists'!$B$11-1&gt;=$D37),"F",""))</x:f>
      </x:c>
      <x:c r="L37" s="155" t="str">
        <x:f>IF(OR($A37="",L$9="",$D37=""),"",IF(AND($E37&lt;&gt;"",L$9&lt;=$E37,L$9+'06 Lists'!$B$11-1&gt;=$D37),"B","")&amp;IF(AND($F37&lt;&gt;"",L$9&lt;=$F37,L$9+'06 Lists'!$B$11-1&gt;=$D37),"F",""))</x:f>
      </x:c>
      <x:c r="M37" s="155" t="str">
        <x:f>IF(OR($A37="",M$9="",$D37=""),"",IF(AND($E37&lt;&gt;"",M$9&lt;=$E37,M$9+'06 Lists'!$B$11-1&gt;=$D37),"B","")&amp;IF(AND($F37&lt;&gt;"",M$9&lt;=$F37,M$9+'06 Lists'!$B$11-1&gt;=$D37),"F",""))</x:f>
      </x:c>
      <x:c r="N37" s="155" t="str">
        <x:f>IF(OR($A37="",N$9="",$D37=""),"",IF(AND($E37&lt;&gt;"",N$9&lt;=$E37,N$9+'06 Lists'!$B$11-1&gt;=$D37),"B","")&amp;IF(AND($F37&lt;&gt;"",N$9&lt;=$F37,N$9+'06 Lists'!$B$11-1&gt;=$D37),"F",""))</x:f>
      </x:c>
      <x:c r="O37" s="155" t="str">
        <x:f>IF(OR($A37="",O$9="",$D37=""),"",IF(AND($E37&lt;&gt;"",O$9&lt;=$E37,O$9+'06 Lists'!$B$11-1&gt;=$D37),"B","")&amp;IF(AND($F37&lt;&gt;"",O$9&lt;=$F37,O$9+'06 Lists'!$B$11-1&gt;=$D37),"F",""))</x:f>
      </x:c>
      <x:c r="P37" s="155" t="str">
        <x:f>IF(OR($A37="",P$9="",$D37=""),"",IF(AND($E37&lt;&gt;"",P$9&lt;=$E37,P$9+'06 Lists'!$B$11-1&gt;=$D37),"B","")&amp;IF(AND($F37&lt;&gt;"",P$9&lt;=$F37,P$9+'06 Lists'!$B$11-1&gt;=$D37),"F",""))</x:f>
      </x:c>
      <x:c r="Q37" s="155" t="str">
        <x:f>IF(OR($A37="",Q$9="",$D37=""),"",IF(AND($E37&lt;&gt;"",Q$9&lt;=$E37,Q$9+'06 Lists'!$B$11-1&gt;=$D37),"B","")&amp;IF(AND($F37&lt;&gt;"",Q$9&lt;=$F37,Q$9+'06 Lists'!$B$11-1&gt;=$D37),"F",""))</x:f>
      </x:c>
      <x:c r="R37" s="155" t="str">
        <x:f>IF(OR($A37="",R$9="",$D37=""),"",IF(AND($E37&lt;&gt;"",R$9&lt;=$E37,R$9+'06 Lists'!$B$11-1&gt;=$D37),"B","")&amp;IF(AND($F37&lt;&gt;"",R$9&lt;=$F37,R$9+'06 Lists'!$B$11-1&gt;=$D37),"F",""))</x:f>
      </x:c>
      <x:c r="S37" s="155" t="str">
        <x:f>IF(OR($A37="",S$9="",$D37=""),"",IF(AND($E37&lt;&gt;"",S$9&lt;=$E37,S$9+'06 Lists'!$B$11-1&gt;=$D37),"B","")&amp;IF(AND($F37&lt;&gt;"",S$9&lt;=$F37,S$9+'06 Lists'!$B$11-1&gt;=$D37),"F",""))</x:f>
      </x:c>
      <x:c r="T37" s="155" t="str">
        <x:f>IF(OR($A37="",T$9="",$D37=""),"",IF(AND($E37&lt;&gt;"",T$9&lt;=$E37,T$9+'06 Lists'!$B$11-1&gt;=$D37),"B","")&amp;IF(AND($F37&lt;&gt;"",T$9&lt;=$F37,T$9+'06 Lists'!$B$11-1&gt;=$D37),"F",""))</x:f>
      </x:c>
      <x:c r="U37" s="155" t="str">
        <x:f>IF(OR($A37="",U$9="",$D37=""),"",IF(AND($E37&lt;&gt;"",U$9&lt;=$E37,U$9+'06 Lists'!$B$11-1&gt;=$D37),"B","")&amp;IF(AND($F37&lt;&gt;"",U$9&lt;=$F37,U$9+'06 Lists'!$B$11-1&gt;=$D37),"F",""))</x:f>
      </x:c>
      <x:c r="V37" s="155" t="str">
        <x:f>IF(OR($A37="",V$9="",$D37=""),"",IF(AND($E37&lt;&gt;"",V$9&lt;=$E37,V$9+'06 Lists'!$B$11-1&gt;=$D37),"B","")&amp;IF(AND($F37&lt;&gt;"",V$9&lt;=$F37,V$9+'06 Lists'!$B$11-1&gt;=$D37),"F",""))</x:f>
      </x:c>
      <x:c r="W37" s="155" t="str">
        <x:f>IF(OR($A37="",W$9="",$D37=""),"",IF(AND($E37&lt;&gt;"",W$9&lt;=$E37,W$9+'06 Lists'!$B$11-1&gt;=$D37),"B","")&amp;IF(AND($F37&lt;&gt;"",W$9&lt;=$F37,W$9+'06 Lists'!$B$11-1&gt;=$D37),"F",""))</x:f>
      </x:c>
      <x:c r="X37" s="155" t="str">
        <x:f>IF(OR($A37="",X$9="",$D37=""),"",IF(AND($E37&lt;&gt;"",X$9&lt;=$E37,X$9+'06 Lists'!$B$11-1&gt;=$D37),"B","")&amp;IF(AND($F37&lt;&gt;"",X$9&lt;=$F37,X$9+'06 Lists'!$B$11-1&gt;=$D37),"F",""))</x:f>
      </x:c>
      <x:c r="Y37" s="155" t="str">
        <x:f>IF(OR($A37="",Y$9="",$D37=""),"",IF(AND($E37&lt;&gt;"",Y$9&lt;=$E37,Y$9+'06 Lists'!$B$11-1&gt;=$D37),"B","")&amp;IF(AND($F37&lt;&gt;"",Y$9&lt;=$F37,Y$9+'06 Lists'!$B$11-1&gt;=$D37),"F",""))</x:f>
      </x:c>
      <x:c r="Z37" s="155" t="str">
        <x:f>IF(OR($A37="",Z$9="",$D37=""),"",IF(AND($E37&lt;&gt;"",Z$9&lt;=$E37,Z$9+'06 Lists'!$B$11-1&gt;=$D37),"B","")&amp;IF(AND($F37&lt;&gt;"",Z$9&lt;=$F37,Z$9+'06 Lists'!$B$11-1&gt;=$D37),"F",""))</x:f>
      </x:c>
      <x:c r="AA37" s="155" t="str">
        <x:f>IF(OR($A37="",AA$9="",$D37=""),"",IF(AND($E37&lt;&gt;"",AA$9&lt;=$E37,AA$9+'06 Lists'!$B$11-1&gt;=$D37),"B","")&amp;IF(AND($F37&lt;&gt;"",AA$9&lt;=$F37,AA$9+'06 Lists'!$B$11-1&gt;=$D37),"F",""))</x:f>
      </x:c>
      <x:c r="AB37" s="155" t="str">
        <x:f>IF(OR($A37="",AB$9="",$D37=""),"",IF(AND($E37&lt;&gt;"",AB$9&lt;=$E37,AB$9+'06 Lists'!$B$11-1&gt;=$D37),"B","")&amp;IF(AND($F37&lt;&gt;"",AB$9&lt;=$F37,AB$9+'06 Lists'!$B$11-1&gt;=$D37),"F",""))</x:f>
      </x:c>
      <x:c r="AC37" s="155" t="str">
        <x:f>IF(OR($A37="",AC$9="",$D37=""),"",IF(AND($E37&lt;&gt;"",AC$9&lt;=$E37,AC$9+'06 Lists'!$B$11-1&gt;=$D37),"B","")&amp;IF(AND($F37&lt;&gt;"",AC$9&lt;=$F37,AC$9+'06 Lists'!$B$11-1&gt;=$D37),"F",""))</x:f>
      </x:c>
      <x:c r="AD37" s="155" t="str">
        <x:f>IF(OR($A37="",AD$9="",$D37=""),"",IF(AND($E37&lt;&gt;"",AD$9&lt;=$E37,AD$9+'06 Lists'!$B$11-1&gt;=$D37),"B","")&amp;IF(AND($F37&lt;&gt;"",AD$9&lt;=$F37,AD$9+'06 Lists'!$B$11-1&gt;=$D37),"F",""))</x:f>
      </x:c>
      <x:c r="AE37" s="155" t="str">
        <x:f>IF(OR($A37="",AE$9="",$D37=""),"",IF(AND($E37&lt;&gt;"",AE$9&lt;=$E37,AE$9+'06 Lists'!$B$11-1&gt;=$D37),"B","")&amp;IF(AND($F37&lt;&gt;"",AE$9&lt;=$F37,AE$9+'06 Lists'!$B$11-1&gt;=$D37),"F",""))</x:f>
      </x:c>
      <x:c r="AF37" s="155" t="str">
        <x:f>IF(OR($A37="",AF$9="",$D37=""),"",IF(AND($E37&lt;&gt;"",AF$9&lt;=$E37,AF$9+'06 Lists'!$B$11-1&gt;=$D37),"B","")&amp;IF(AND($F37&lt;&gt;"",AF$9&lt;=$F37,AF$9+'06 Lists'!$B$11-1&gt;=$D37),"F",""))</x:f>
      </x:c>
      <x:c r="AG37" s="155" t="str">
        <x:f>IF(OR($A37="",AG$9="",$D37=""),"",IF(AND($E37&lt;&gt;"",AG$9&lt;=$E37,AG$9+'06 Lists'!$B$11-1&gt;=$D37),"B","")&amp;IF(AND($F37&lt;&gt;"",AG$9&lt;=$F37,AG$9+'06 Lists'!$B$11-1&gt;=$D37),"F",""))</x:f>
      </x:c>
    </x:row>
    <x:row r="38" ht="31" customHeight="1">
      <x:c r="A38" s="155" t="str">
        <x:f>IF('B1 Schedule'!A38="","",IF('B1 Schedule'!A38="","",'B1 Schedule'!A38))</x:f>
      </x:c>
      <x:c r="B38" s="155" t="str">
        <x:f>IF('B1 Schedule'!A38="","",IF('B1 Schedule'!B38="","",'B1 Schedule'!B38))</x:f>
      </x:c>
      <x:c r="C38" s="155" t="str">
        <x:f>IF('B1 Schedule'!A38="","",IF('B1 Schedule'!D38="","",'B1 Schedule'!D38))</x:f>
      </x:c>
      <x:c r="D38" s="246" t="str">
        <x:f>IF('B1 Schedule'!A38="","",IF('B1 Schedule'!F38="","",'B1 Schedule'!F38))</x:f>
      </x:c>
      <x:c r="E38" s="246" t="str">
        <x:f>IF('B1 Schedule'!A38="","",IF('B1 Schedule'!G38="","",'B1 Schedule'!G38))</x:f>
      </x:c>
      <x:c r="F38" s="246" t="str">
        <x:f>IF('B1 Schedule'!A38="","",IF('B1 Schedule'!I38&lt;&gt;"",'B1 Schedule'!I38,IF('B1 Schedule'!J38="","",'B1 Schedule'!J38)))</x:f>
      </x:c>
      <x:c r="G38" s="155" t="str">
        <x:f>IF('B1 Schedule'!A38="","",IF('B1 Schedule'!N38="","",'B1 Schedule'!N38))</x:f>
      </x:c>
      <x:c r="H38" s="155" t="str">
        <x:f>IF(OR($A38="",H$9="",$D38=""),"",IF(AND($E38&lt;&gt;"",H$9&lt;=$E38,H$9+'06 Lists'!$B$11-1&gt;=$D38),"B","")&amp;IF(AND($F38&lt;&gt;"",H$9&lt;=$F38,H$9+'06 Lists'!$B$11-1&gt;=$D38),"F",""))</x:f>
      </x:c>
      <x:c r="I38" s="155" t="str">
        <x:f>IF(OR($A38="",I$9="",$D38=""),"",IF(AND($E38&lt;&gt;"",I$9&lt;=$E38,I$9+'06 Lists'!$B$11-1&gt;=$D38),"B","")&amp;IF(AND($F38&lt;&gt;"",I$9&lt;=$F38,I$9+'06 Lists'!$B$11-1&gt;=$D38),"F",""))</x:f>
      </x:c>
      <x:c r="J38" s="155" t="str">
        <x:f>IF(OR($A38="",J$9="",$D38=""),"",IF(AND($E38&lt;&gt;"",J$9&lt;=$E38,J$9+'06 Lists'!$B$11-1&gt;=$D38),"B","")&amp;IF(AND($F38&lt;&gt;"",J$9&lt;=$F38,J$9+'06 Lists'!$B$11-1&gt;=$D38),"F",""))</x:f>
      </x:c>
      <x:c r="K38" s="155" t="str">
        <x:f>IF(OR($A38="",K$9="",$D38=""),"",IF(AND($E38&lt;&gt;"",K$9&lt;=$E38,K$9+'06 Lists'!$B$11-1&gt;=$D38),"B","")&amp;IF(AND($F38&lt;&gt;"",K$9&lt;=$F38,K$9+'06 Lists'!$B$11-1&gt;=$D38),"F",""))</x:f>
      </x:c>
      <x:c r="L38" s="155" t="str">
        <x:f>IF(OR($A38="",L$9="",$D38=""),"",IF(AND($E38&lt;&gt;"",L$9&lt;=$E38,L$9+'06 Lists'!$B$11-1&gt;=$D38),"B","")&amp;IF(AND($F38&lt;&gt;"",L$9&lt;=$F38,L$9+'06 Lists'!$B$11-1&gt;=$D38),"F",""))</x:f>
      </x:c>
      <x:c r="M38" s="155" t="str">
        <x:f>IF(OR($A38="",M$9="",$D38=""),"",IF(AND($E38&lt;&gt;"",M$9&lt;=$E38,M$9+'06 Lists'!$B$11-1&gt;=$D38),"B","")&amp;IF(AND($F38&lt;&gt;"",M$9&lt;=$F38,M$9+'06 Lists'!$B$11-1&gt;=$D38),"F",""))</x:f>
      </x:c>
      <x:c r="N38" s="155" t="str">
        <x:f>IF(OR($A38="",N$9="",$D38=""),"",IF(AND($E38&lt;&gt;"",N$9&lt;=$E38,N$9+'06 Lists'!$B$11-1&gt;=$D38),"B","")&amp;IF(AND($F38&lt;&gt;"",N$9&lt;=$F38,N$9+'06 Lists'!$B$11-1&gt;=$D38),"F",""))</x:f>
      </x:c>
      <x:c r="O38" s="155" t="str">
        <x:f>IF(OR($A38="",O$9="",$D38=""),"",IF(AND($E38&lt;&gt;"",O$9&lt;=$E38,O$9+'06 Lists'!$B$11-1&gt;=$D38),"B","")&amp;IF(AND($F38&lt;&gt;"",O$9&lt;=$F38,O$9+'06 Lists'!$B$11-1&gt;=$D38),"F",""))</x:f>
      </x:c>
      <x:c r="P38" s="155" t="str">
        <x:f>IF(OR($A38="",P$9="",$D38=""),"",IF(AND($E38&lt;&gt;"",P$9&lt;=$E38,P$9+'06 Lists'!$B$11-1&gt;=$D38),"B","")&amp;IF(AND($F38&lt;&gt;"",P$9&lt;=$F38,P$9+'06 Lists'!$B$11-1&gt;=$D38),"F",""))</x:f>
      </x:c>
      <x:c r="Q38" s="155" t="str">
        <x:f>IF(OR($A38="",Q$9="",$D38=""),"",IF(AND($E38&lt;&gt;"",Q$9&lt;=$E38,Q$9+'06 Lists'!$B$11-1&gt;=$D38),"B","")&amp;IF(AND($F38&lt;&gt;"",Q$9&lt;=$F38,Q$9+'06 Lists'!$B$11-1&gt;=$D38),"F",""))</x:f>
      </x:c>
      <x:c r="R38" s="155" t="str">
        <x:f>IF(OR($A38="",R$9="",$D38=""),"",IF(AND($E38&lt;&gt;"",R$9&lt;=$E38,R$9+'06 Lists'!$B$11-1&gt;=$D38),"B","")&amp;IF(AND($F38&lt;&gt;"",R$9&lt;=$F38,R$9+'06 Lists'!$B$11-1&gt;=$D38),"F",""))</x:f>
      </x:c>
      <x:c r="S38" s="155" t="str">
        <x:f>IF(OR($A38="",S$9="",$D38=""),"",IF(AND($E38&lt;&gt;"",S$9&lt;=$E38,S$9+'06 Lists'!$B$11-1&gt;=$D38),"B","")&amp;IF(AND($F38&lt;&gt;"",S$9&lt;=$F38,S$9+'06 Lists'!$B$11-1&gt;=$D38),"F",""))</x:f>
      </x:c>
      <x:c r="T38" s="155" t="str">
        <x:f>IF(OR($A38="",T$9="",$D38=""),"",IF(AND($E38&lt;&gt;"",T$9&lt;=$E38,T$9+'06 Lists'!$B$11-1&gt;=$D38),"B","")&amp;IF(AND($F38&lt;&gt;"",T$9&lt;=$F38,T$9+'06 Lists'!$B$11-1&gt;=$D38),"F",""))</x:f>
      </x:c>
      <x:c r="U38" s="155" t="str">
        <x:f>IF(OR($A38="",U$9="",$D38=""),"",IF(AND($E38&lt;&gt;"",U$9&lt;=$E38,U$9+'06 Lists'!$B$11-1&gt;=$D38),"B","")&amp;IF(AND($F38&lt;&gt;"",U$9&lt;=$F38,U$9+'06 Lists'!$B$11-1&gt;=$D38),"F",""))</x:f>
      </x:c>
      <x:c r="V38" s="155" t="str">
        <x:f>IF(OR($A38="",V$9="",$D38=""),"",IF(AND($E38&lt;&gt;"",V$9&lt;=$E38,V$9+'06 Lists'!$B$11-1&gt;=$D38),"B","")&amp;IF(AND($F38&lt;&gt;"",V$9&lt;=$F38,V$9+'06 Lists'!$B$11-1&gt;=$D38),"F",""))</x:f>
      </x:c>
      <x:c r="W38" s="155" t="str">
        <x:f>IF(OR($A38="",W$9="",$D38=""),"",IF(AND($E38&lt;&gt;"",W$9&lt;=$E38,W$9+'06 Lists'!$B$11-1&gt;=$D38),"B","")&amp;IF(AND($F38&lt;&gt;"",W$9&lt;=$F38,W$9+'06 Lists'!$B$11-1&gt;=$D38),"F",""))</x:f>
      </x:c>
      <x:c r="X38" s="155" t="str">
        <x:f>IF(OR($A38="",X$9="",$D38=""),"",IF(AND($E38&lt;&gt;"",X$9&lt;=$E38,X$9+'06 Lists'!$B$11-1&gt;=$D38),"B","")&amp;IF(AND($F38&lt;&gt;"",X$9&lt;=$F38,X$9+'06 Lists'!$B$11-1&gt;=$D38),"F",""))</x:f>
      </x:c>
      <x:c r="Y38" s="155" t="str">
        <x:f>IF(OR($A38="",Y$9="",$D38=""),"",IF(AND($E38&lt;&gt;"",Y$9&lt;=$E38,Y$9+'06 Lists'!$B$11-1&gt;=$D38),"B","")&amp;IF(AND($F38&lt;&gt;"",Y$9&lt;=$F38,Y$9+'06 Lists'!$B$11-1&gt;=$D38),"F",""))</x:f>
      </x:c>
      <x:c r="Z38" s="155" t="str">
        <x:f>IF(OR($A38="",Z$9="",$D38=""),"",IF(AND($E38&lt;&gt;"",Z$9&lt;=$E38,Z$9+'06 Lists'!$B$11-1&gt;=$D38),"B","")&amp;IF(AND($F38&lt;&gt;"",Z$9&lt;=$F38,Z$9+'06 Lists'!$B$11-1&gt;=$D38),"F",""))</x:f>
      </x:c>
      <x:c r="AA38" s="155" t="str">
        <x:f>IF(OR($A38="",AA$9="",$D38=""),"",IF(AND($E38&lt;&gt;"",AA$9&lt;=$E38,AA$9+'06 Lists'!$B$11-1&gt;=$D38),"B","")&amp;IF(AND($F38&lt;&gt;"",AA$9&lt;=$F38,AA$9+'06 Lists'!$B$11-1&gt;=$D38),"F",""))</x:f>
      </x:c>
      <x:c r="AB38" s="155" t="str">
        <x:f>IF(OR($A38="",AB$9="",$D38=""),"",IF(AND($E38&lt;&gt;"",AB$9&lt;=$E38,AB$9+'06 Lists'!$B$11-1&gt;=$D38),"B","")&amp;IF(AND($F38&lt;&gt;"",AB$9&lt;=$F38,AB$9+'06 Lists'!$B$11-1&gt;=$D38),"F",""))</x:f>
      </x:c>
      <x:c r="AC38" s="155" t="str">
        <x:f>IF(OR($A38="",AC$9="",$D38=""),"",IF(AND($E38&lt;&gt;"",AC$9&lt;=$E38,AC$9+'06 Lists'!$B$11-1&gt;=$D38),"B","")&amp;IF(AND($F38&lt;&gt;"",AC$9&lt;=$F38,AC$9+'06 Lists'!$B$11-1&gt;=$D38),"F",""))</x:f>
      </x:c>
      <x:c r="AD38" s="155" t="str">
        <x:f>IF(OR($A38="",AD$9="",$D38=""),"",IF(AND($E38&lt;&gt;"",AD$9&lt;=$E38,AD$9+'06 Lists'!$B$11-1&gt;=$D38),"B","")&amp;IF(AND($F38&lt;&gt;"",AD$9&lt;=$F38,AD$9+'06 Lists'!$B$11-1&gt;=$D38),"F",""))</x:f>
      </x:c>
      <x:c r="AE38" s="155" t="str">
        <x:f>IF(OR($A38="",AE$9="",$D38=""),"",IF(AND($E38&lt;&gt;"",AE$9&lt;=$E38,AE$9+'06 Lists'!$B$11-1&gt;=$D38),"B","")&amp;IF(AND($F38&lt;&gt;"",AE$9&lt;=$F38,AE$9+'06 Lists'!$B$11-1&gt;=$D38),"F",""))</x:f>
      </x:c>
      <x:c r="AF38" s="155" t="str">
        <x:f>IF(OR($A38="",AF$9="",$D38=""),"",IF(AND($E38&lt;&gt;"",AF$9&lt;=$E38,AF$9+'06 Lists'!$B$11-1&gt;=$D38),"B","")&amp;IF(AND($F38&lt;&gt;"",AF$9&lt;=$F38,AF$9+'06 Lists'!$B$11-1&gt;=$D38),"F",""))</x:f>
      </x:c>
      <x:c r="AG38" s="155" t="str">
        <x:f>IF(OR($A38="",AG$9="",$D38=""),"",IF(AND($E38&lt;&gt;"",AG$9&lt;=$E38,AG$9+'06 Lists'!$B$11-1&gt;=$D38),"B","")&amp;IF(AND($F38&lt;&gt;"",AG$9&lt;=$F38,AG$9+'06 Lists'!$B$11-1&gt;=$D38),"F",""))</x:f>
      </x:c>
    </x:row>
    <x:row r="39" ht="31" customHeight="1">
      <x:c r="A39" s="155" t="str">
        <x:f>IF('B1 Schedule'!A39="","",IF('B1 Schedule'!A39="","",'B1 Schedule'!A39))</x:f>
      </x:c>
      <x:c r="B39" s="155" t="str">
        <x:f>IF('B1 Schedule'!A39="","",IF('B1 Schedule'!B39="","",'B1 Schedule'!B39))</x:f>
      </x:c>
      <x:c r="C39" s="155" t="str">
        <x:f>IF('B1 Schedule'!A39="","",IF('B1 Schedule'!D39="","",'B1 Schedule'!D39))</x:f>
      </x:c>
      <x:c r="D39" s="246" t="str">
        <x:f>IF('B1 Schedule'!A39="","",IF('B1 Schedule'!F39="","",'B1 Schedule'!F39))</x:f>
      </x:c>
      <x:c r="E39" s="246" t="str">
        <x:f>IF('B1 Schedule'!A39="","",IF('B1 Schedule'!G39="","",'B1 Schedule'!G39))</x:f>
      </x:c>
      <x:c r="F39" s="246" t="str">
        <x:f>IF('B1 Schedule'!A39="","",IF('B1 Schedule'!I39&lt;&gt;"",'B1 Schedule'!I39,IF('B1 Schedule'!J39="","",'B1 Schedule'!J39)))</x:f>
      </x:c>
      <x:c r="G39" s="155" t="str">
        <x:f>IF('B1 Schedule'!A39="","",IF('B1 Schedule'!N39="","",'B1 Schedule'!N39))</x:f>
      </x:c>
      <x:c r="H39" s="155" t="str">
        <x:f>IF(OR($A39="",H$9="",$D39=""),"",IF(AND($E39&lt;&gt;"",H$9&lt;=$E39,H$9+'06 Lists'!$B$11-1&gt;=$D39),"B","")&amp;IF(AND($F39&lt;&gt;"",H$9&lt;=$F39,H$9+'06 Lists'!$B$11-1&gt;=$D39),"F",""))</x:f>
      </x:c>
      <x:c r="I39" s="155" t="str">
        <x:f>IF(OR($A39="",I$9="",$D39=""),"",IF(AND($E39&lt;&gt;"",I$9&lt;=$E39,I$9+'06 Lists'!$B$11-1&gt;=$D39),"B","")&amp;IF(AND($F39&lt;&gt;"",I$9&lt;=$F39,I$9+'06 Lists'!$B$11-1&gt;=$D39),"F",""))</x:f>
      </x:c>
      <x:c r="J39" s="155" t="str">
        <x:f>IF(OR($A39="",J$9="",$D39=""),"",IF(AND($E39&lt;&gt;"",J$9&lt;=$E39,J$9+'06 Lists'!$B$11-1&gt;=$D39),"B","")&amp;IF(AND($F39&lt;&gt;"",J$9&lt;=$F39,J$9+'06 Lists'!$B$11-1&gt;=$D39),"F",""))</x:f>
      </x:c>
      <x:c r="K39" s="155" t="str">
        <x:f>IF(OR($A39="",K$9="",$D39=""),"",IF(AND($E39&lt;&gt;"",K$9&lt;=$E39,K$9+'06 Lists'!$B$11-1&gt;=$D39),"B","")&amp;IF(AND($F39&lt;&gt;"",K$9&lt;=$F39,K$9+'06 Lists'!$B$11-1&gt;=$D39),"F",""))</x:f>
      </x:c>
      <x:c r="L39" s="155" t="str">
        <x:f>IF(OR($A39="",L$9="",$D39=""),"",IF(AND($E39&lt;&gt;"",L$9&lt;=$E39,L$9+'06 Lists'!$B$11-1&gt;=$D39),"B","")&amp;IF(AND($F39&lt;&gt;"",L$9&lt;=$F39,L$9+'06 Lists'!$B$11-1&gt;=$D39),"F",""))</x:f>
      </x:c>
      <x:c r="M39" s="155" t="str">
        <x:f>IF(OR($A39="",M$9="",$D39=""),"",IF(AND($E39&lt;&gt;"",M$9&lt;=$E39,M$9+'06 Lists'!$B$11-1&gt;=$D39),"B","")&amp;IF(AND($F39&lt;&gt;"",M$9&lt;=$F39,M$9+'06 Lists'!$B$11-1&gt;=$D39),"F",""))</x:f>
      </x:c>
      <x:c r="N39" s="155" t="str">
        <x:f>IF(OR($A39="",N$9="",$D39=""),"",IF(AND($E39&lt;&gt;"",N$9&lt;=$E39,N$9+'06 Lists'!$B$11-1&gt;=$D39),"B","")&amp;IF(AND($F39&lt;&gt;"",N$9&lt;=$F39,N$9+'06 Lists'!$B$11-1&gt;=$D39),"F",""))</x:f>
      </x:c>
      <x:c r="O39" s="155" t="str">
        <x:f>IF(OR($A39="",O$9="",$D39=""),"",IF(AND($E39&lt;&gt;"",O$9&lt;=$E39,O$9+'06 Lists'!$B$11-1&gt;=$D39),"B","")&amp;IF(AND($F39&lt;&gt;"",O$9&lt;=$F39,O$9+'06 Lists'!$B$11-1&gt;=$D39),"F",""))</x:f>
      </x:c>
      <x:c r="P39" s="155" t="str">
        <x:f>IF(OR($A39="",P$9="",$D39=""),"",IF(AND($E39&lt;&gt;"",P$9&lt;=$E39,P$9+'06 Lists'!$B$11-1&gt;=$D39),"B","")&amp;IF(AND($F39&lt;&gt;"",P$9&lt;=$F39,P$9+'06 Lists'!$B$11-1&gt;=$D39),"F",""))</x:f>
      </x:c>
      <x:c r="Q39" s="155" t="str">
        <x:f>IF(OR($A39="",Q$9="",$D39=""),"",IF(AND($E39&lt;&gt;"",Q$9&lt;=$E39,Q$9+'06 Lists'!$B$11-1&gt;=$D39),"B","")&amp;IF(AND($F39&lt;&gt;"",Q$9&lt;=$F39,Q$9+'06 Lists'!$B$11-1&gt;=$D39),"F",""))</x:f>
      </x:c>
      <x:c r="R39" s="155" t="str">
        <x:f>IF(OR($A39="",R$9="",$D39=""),"",IF(AND($E39&lt;&gt;"",R$9&lt;=$E39,R$9+'06 Lists'!$B$11-1&gt;=$D39),"B","")&amp;IF(AND($F39&lt;&gt;"",R$9&lt;=$F39,R$9+'06 Lists'!$B$11-1&gt;=$D39),"F",""))</x:f>
      </x:c>
      <x:c r="S39" s="155" t="str">
        <x:f>IF(OR($A39="",S$9="",$D39=""),"",IF(AND($E39&lt;&gt;"",S$9&lt;=$E39,S$9+'06 Lists'!$B$11-1&gt;=$D39),"B","")&amp;IF(AND($F39&lt;&gt;"",S$9&lt;=$F39,S$9+'06 Lists'!$B$11-1&gt;=$D39),"F",""))</x:f>
      </x:c>
      <x:c r="T39" s="155" t="str">
        <x:f>IF(OR($A39="",T$9="",$D39=""),"",IF(AND($E39&lt;&gt;"",T$9&lt;=$E39,T$9+'06 Lists'!$B$11-1&gt;=$D39),"B","")&amp;IF(AND($F39&lt;&gt;"",T$9&lt;=$F39,T$9+'06 Lists'!$B$11-1&gt;=$D39),"F",""))</x:f>
      </x:c>
      <x:c r="U39" s="155" t="str">
        <x:f>IF(OR($A39="",U$9="",$D39=""),"",IF(AND($E39&lt;&gt;"",U$9&lt;=$E39,U$9+'06 Lists'!$B$11-1&gt;=$D39),"B","")&amp;IF(AND($F39&lt;&gt;"",U$9&lt;=$F39,U$9+'06 Lists'!$B$11-1&gt;=$D39),"F",""))</x:f>
      </x:c>
      <x:c r="V39" s="155" t="str">
        <x:f>IF(OR($A39="",V$9="",$D39=""),"",IF(AND($E39&lt;&gt;"",V$9&lt;=$E39,V$9+'06 Lists'!$B$11-1&gt;=$D39),"B","")&amp;IF(AND($F39&lt;&gt;"",V$9&lt;=$F39,V$9+'06 Lists'!$B$11-1&gt;=$D39),"F",""))</x:f>
      </x:c>
      <x:c r="W39" s="155" t="str">
        <x:f>IF(OR($A39="",W$9="",$D39=""),"",IF(AND($E39&lt;&gt;"",W$9&lt;=$E39,W$9+'06 Lists'!$B$11-1&gt;=$D39),"B","")&amp;IF(AND($F39&lt;&gt;"",W$9&lt;=$F39,W$9+'06 Lists'!$B$11-1&gt;=$D39),"F",""))</x:f>
      </x:c>
      <x:c r="X39" s="155" t="str">
        <x:f>IF(OR($A39="",X$9="",$D39=""),"",IF(AND($E39&lt;&gt;"",X$9&lt;=$E39,X$9+'06 Lists'!$B$11-1&gt;=$D39),"B","")&amp;IF(AND($F39&lt;&gt;"",X$9&lt;=$F39,X$9+'06 Lists'!$B$11-1&gt;=$D39),"F",""))</x:f>
      </x:c>
      <x:c r="Y39" s="155" t="str">
        <x:f>IF(OR($A39="",Y$9="",$D39=""),"",IF(AND($E39&lt;&gt;"",Y$9&lt;=$E39,Y$9+'06 Lists'!$B$11-1&gt;=$D39),"B","")&amp;IF(AND($F39&lt;&gt;"",Y$9&lt;=$F39,Y$9+'06 Lists'!$B$11-1&gt;=$D39),"F",""))</x:f>
      </x:c>
      <x:c r="Z39" s="155" t="str">
        <x:f>IF(OR($A39="",Z$9="",$D39=""),"",IF(AND($E39&lt;&gt;"",Z$9&lt;=$E39,Z$9+'06 Lists'!$B$11-1&gt;=$D39),"B","")&amp;IF(AND($F39&lt;&gt;"",Z$9&lt;=$F39,Z$9+'06 Lists'!$B$11-1&gt;=$D39),"F",""))</x:f>
      </x:c>
      <x:c r="AA39" s="155" t="str">
        <x:f>IF(OR($A39="",AA$9="",$D39=""),"",IF(AND($E39&lt;&gt;"",AA$9&lt;=$E39,AA$9+'06 Lists'!$B$11-1&gt;=$D39),"B","")&amp;IF(AND($F39&lt;&gt;"",AA$9&lt;=$F39,AA$9+'06 Lists'!$B$11-1&gt;=$D39),"F",""))</x:f>
      </x:c>
      <x:c r="AB39" s="155" t="str">
        <x:f>IF(OR($A39="",AB$9="",$D39=""),"",IF(AND($E39&lt;&gt;"",AB$9&lt;=$E39,AB$9+'06 Lists'!$B$11-1&gt;=$D39),"B","")&amp;IF(AND($F39&lt;&gt;"",AB$9&lt;=$F39,AB$9+'06 Lists'!$B$11-1&gt;=$D39),"F",""))</x:f>
      </x:c>
      <x:c r="AC39" s="155" t="str">
        <x:f>IF(OR($A39="",AC$9="",$D39=""),"",IF(AND($E39&lt;&gt;"",AC$9&lt;=$E39,AC$9+'06 Lists'!$B$11-1&gt;=$D39),"B","")&amp;IF(AND($F39&lt;&gt;"",AC$9&lt;=$F39,AC$9+'06 Lists'!$B$11-1&gt;=$D39),"F",""))</x:f>
      </x:c>
      <x:c r="AD39" s="155" t="str">
        <x:f>IF(OR($A39="",AD$9="",$D39=""),"",IF(AND($E39&lt;&gt;"",AD$9&lt;=$E39,AD$9+'06 Lists'!$B$11-1&gt;=$D39),"B","")&amp;IF(AND($F39&lt;&gt;"",AD$9&lt;=$F39,AD$9+'06 Lists'!$B$11-1&gt;=$D39),"F",""))</x:f>
      </x:c>
      <x:c r="AE39" s="155" t="str">
        <x:f>IF(OR($A39="",AE$9="",$D39=""),"",IF(AND($E39&lt;&gt;"",AE$9&lt;=$E39,AE$9+'06 Lists'!$B$11-1&gt;=$D39),"B","")&amp;IF(AND($F39&lt;&gt;"",AE$9&lt;=$F39,AE$9+'06 Lists'!$B$11-1&gt;=$D39),"F",""))</x:f>
      </x:c>
      <x:c r="AF39" s="155" t="str">
        <x:f>IF(OR($A39="",AF$9="",$D39=""),"",IF(AND($E39&lt;&gt;"",AF$9&lt;=$E39,AF$9+'06 Lists'!$B$11-1&gt;=$D39),"B","")&amp;IF(AND($F39&lt;&gt;"",AF$9&lt;=$F39,AF$9+'06 Lists'!$B$11-1&gt;=$D39),"F",""))</x:f>
      </x:c>
      <x:c r="AG39" s="155" t="str">
        <x:f>IF(OR($A39="",AG$9="",$D39=""),"",IF(AND($E39&lt;&gt;"",AG$9&lt;=$E39,AG$9+'06 Lists'!$B$11-1&gt;=$D39),"B","")&amp;IF(AND($F39&lt;&gt;"",AG$9&lt;=$F39,AG$9+'06 Lists'!$B$11-1&gt;=$D39),"F",""))</x:f>
      </x:c>
    </x:row>
    <x:row r="40" ht="31" customHeight="1">
      <x:c r="A40" s="155" t="str">
        <x:f>IF('B1 Schedule'!A40="","",IF('B1 Schedule'!A40="","",'B1 Schedule'!A40))</x:f>
      </x:c>
      <x:c r="B40" s="155" t="str">
        <x:f>IF('B1 Schedule'!A40="","",IF('B1 Schedule'!B40="","",'B1 Schedule'!B40))</x:f>
      </x:c>
      <x:c r="C40" s="155" t="str">
        <x:f>IF('B1 Schedule'!A40="","",IF('B1 Schedule'!D40="","",'B1 Schedule'!D40))</x:f>
      </x:c>
      <x:c r="D40" s="246" t="str">
        <x:f>IF('B1 Schedule'!A40="","",IF('B1 Schedule'!F40="","",'B1 Schedule'!F40))</x:f>
      </x:c>
      <x:c r="E40" s="246" t="str">
        <x:f>IF('B1 Schedule'!A40="","",IF('B1 Schedule'!G40="","",'B1 Schedule'!G40))</x:f>
      </x:c>
      <x:c r="F40" s="246" t="str">
        <x:f>IF('B1 Schedule'!A40="","",IF('B1 Schedule'!I40&lt;&gt;"",'B1 Schedule'!I40,IF('B1 Schedule'!J40="","",'B1 Schedule'!J40)))</x:f>
      </x:c>
      <x:c r="G40" s="155" t="str">
        <x:f>IF('B1 Schedule'!A40="","",IF('B1 Schedule'!N40="","",'B1 Schedule'!N40))</x:f>
      </x:c>
      <x:c r="H40" s="155" t="str">
        <x:f>IF(OR($A40="",H$9="",$D40=""),"",IF(AND($E40&lt;&gt;"",H$9&lt;=$E40,H$9+'06 Lists'!$B$11-1&gt;=$D40),"B","")&amp;IF(AND($F40&lt;&gt;"",H$9&lt;=$F40,H$9+'06 Lists'!$B$11-1&gt;=$D40),"F",""))</x:f>
      </x:c>
      <x:c r="I40" s="155" t="str">
        <x:f>IF(OR($A40="",I$9="",$D40=""),"",IF(AND($E40&lt;&gt;"",I$9&lt;=$E40,I$9+'06 Lists'!$B$11-1&gt;=$D40),"B","")&amp;IF(AND($F40&lt;&gt;"",I$9&lt;=$F40,I$9+'06 Lists'!$B$11-1&gt;=$D40),"F",""))</x:f>
      </x:c>
      <x:c r="J40" s="155" t="str">
        <x:f>IF(OR($A40="",J$9="",$D40=""),"",IF(AND($E40&lt;&gt;"",J$9&lt;=$E40,J$9+'06 Lists'!$B$11-1&gt;=$D40),"B","")&amp;IF(AND($F40&lt;&gt;"",J$9&lt;=$F40,J$9+'06 Lists'!$B$11-1&gt;=$D40),"F",""))</x:f>
      </x:c>
      <x:c r="K40" s="155" t="str">
        <x:f>IF(OR($A40="",K$9="",$D40=""),"",IF(AND($E40&lt;&gt;"",K$9&lt;=$E40,K$9+'06 Lists'!$B$11-1&gt;=$D40),"B","")&amp;IF(AND($F40&lt;&gt;"",K$9&lt;=$F40,K$9+'06 Lists'!$B$11-1&gt;=$D40),"F",""))</x:f>
      </x:c>
      <x:c r="L40" s="155" t="str">
        <x:f>IF(OR($A40="",L$9="",$D40=""),"",IF(AND($E40&lt;&gt;"",L$9&lt;=$E40,L$9+'06 Lists'!$B$11-1&gt;=$D40),"B","")&amp;IF(AND($F40&lt;&gt;"",L$9&lt;=$F40,L$9+'06 Lists'!$B$11-1&gt;=$D40),"F",""))</x:f>
      </x:c>
      <x:c r="M40" s="155" t="str">
        <x:f>IF(OR($A40="",M$9="",$D40=""),"",IF(AND($E40&lt;&gt;"",M$9&lt;=$E40,M$9+'06 Lists'!$B$11-1&gt;=$D40),"B","")&amp;IF(AND($F40&lt;&gt;"",M$9&lt;=$F40,M$9+'06 Lists'!$B$11-1&gt;=$D40),"F",""))</x:f>
      </x:c>
      <x:c r="N40" s="155" t="str">
        <x:f>IF(OR($A40="",N$9="",$D40=""),"",IF(AND($E40&lt;&gt;"",N$9&lt;=$E40,N$9+'06 Lists'!$B$11-1&gt;=$D40),"B","")&amp;IF(AND($F40&lt;&gt;"",N$9&lt;=$F40,N$9+'06 Lists'!$B$11-1&gt;=$D40),"F",""))</x:f>
      </x:c>
      <x:c r="O40" s="155" t="str">
        <x:f>IF(OR($A40="",O$9="",$D40=""),"",IF(AND($E40&lt;&gt;"",O$9&lt;=$E40,O$9+'06 Lists'!$B$11-1&gt;=$D40),"B","")&amp;IF(AND($F40&lt;&gt;"",O$9&lt;=$F40,O$9+'06 Lists'!$B$11-1&gt;=$D40),"F",""))</x:f>
      </x:c>
      <x:c r="P40" s="155" t="str">
        <x:f>IF(OR($A40="",P$9="",$D40=""),"",IF(AND($E40&lt;&gt;"",P$9&lt;=$E40,P$9+'06 Lists'!$B$11-1&gt;=$D40),"B","")&amp;IF(AND($F40&lt;&gt;"",P$9&lt;=$F40,P$9+'06 Lists'!$B$11-1&gt;=$D40),"F",""))</x:f>
      </x:c>
      <x:c r="Q40" s="155" t="str">
        <x:f>IF(OR($A40="",Q$9="",$D40=""),"",IF(AND($E40&lt;&gt;"",Q$9&lt;=$E40,Q$9+'06 Lists'!$B$11-1&gt;=$D40),"B","")&amp;IF(AND($F40&lt;&gt;"",Q$9&lt;=$F40,Q$9+'06 Lists'!$B$11-1&gt;=$D40),"F",""))</x:f>
      </x:c>
      <x:c r="R40" s="155" t="str">
        <x:f>IF(OR($A40="",R$9="",$D40=""),"",IF(AND($E40&lt;&gt;"",R$9&lt;=$E40,R$9+'06 Lists'!$B$11-1&gt;=$D40),"B","")&amp;IF(AND($F40&lt;&gt;"",R$9&lt;=$F40,R$9+'06 Lists'!$B$11-1&gt;=$D40),"F",""))</x:f>
      </x:c>
      <x:c r="S40" s="155" t="str">
        <x:f>IF(OR($A40="",S$9="",$D40=""),"",IF(AND($E40&lt;&gt;"",S$9&lt;=$E40,S$9+'06 Lists'!$B$11-1&gt;=$D40),"B","")&amp;IF(AND($F40&lt;&gt;"",S$9&lt;=$F40,S$9+'06 Lists'!$B$11-1&gt;=$D40),"F",""))</x:f>
      </x:c>
      <x:c r="T40" s="155" t="str">
        <x:f>IF(OR($A40="",T$9="",$D40=""),"",IF(AND($E40&lt;&gt;"",T$9&lt;=$E40,T$9+'06 Lists'!$B$11-1&gt;=$D40),"B","")&amp;IF(AND($F40&lt;&gt;"",T$9&lt;=$F40,T$9+'06 Lists'!$B$11-1&gt;=$D40),"F",""))</x:f>
      </x:c>
      <x:c r="U40" s="155" t="str">
        <x:f>IF(OR($A40="",U$9="",$D40=""),"",IF(AND($E40&lt;&gt;"",U$9&lt;=$E40,U$9+'06 Lists'!$B$11-1&gt;=$D40),"B","")&amp;IF(AND($F40&lt;&gt;"",U$9&lt;=$F40,U$9+'06 Lists'!$B$11-1&gt;=$D40),"F",""))</x:f>
      </x:c>
      <x:c r="V40" s="155" t="str">
        <x:f>IF(OR($A40="",V$9="",$D40=""),"",IF(AND($E40&lt;&gt;"",V$9&lt;=$E40,V$9+'06 Lists'!$B$11-1&gt;=$D40),"B","")&amp;IF(AND($F40&lt;&gt;"",V$9&lt;=$F40,V$9+'06 Lists'!$B$11-1&gt;=$D40),"F",""))</x:f>
      </x:c>
      <x:c r="W40" s="155" t="str">
        <x:f>IF(OR($A40="",W$9="",$D40=""),"",IF(AND($E40&lt;&gt;"",W$9&lt;=$E40,W$9+'06 Lists'!$B$11-1&gt;=$D40),"B","")&amp;IF(AND($F40&lt;&gt;"",W$9&lt;=$F40,W$9+'06 Lists'!$B$11-1&gt;=$D40),"F",""))</x:f>
      </x:c>
      <x:c r="X40" s="155" t="str">
        <x:f>IF(OR($A40="",X$9="",$D40=""),"",IF(AND($E40&lt;&gt;"",X$9&lt;=$E40,X$9+'06 Lists'!$B$11-1&gt;=$D40),"B","")&amp;IF(AND($F40&lt;&gt;"",X$9&lt;=$F40,X$9+'06 Lists'!$B$11-1&gt;=$D40),"F",""))</x:f>
      </x:c>
      <x:c r="Y40" s="155" t="str">
        <x:f>IF(OR($A40="",Y$9="",$D40=""),"",IF(AND($E40&lt;&gt;"",Y$9&lt;=$E40,Y$9+'06 Lists'!$B$11-1&gt;=$D40),"B","")&amp;IF(AND($F40&lt;&gt;"",Y$9&lt;=$F40,Y$9+'06 Lists'!$B$11-1&gt;=$D40),"F",""))</x:f>
      </x:c>
      <x:c r="Z40" s="155" t="str">
        <x:f>IF(OR($A40="",Z$9="",$D40=""),"",IF(AND($E40&lt;&gt;"",Z$9&lt;=$E40,Z$9+'06 Lists'!$B$11-1&gt;=$D40),"B","")&amp;IF(AND($F40&lt;&gt;"",Z$9&lt;=$F40,Z$9+'06 Lists'!$B$11-1&gt;=$D40),"F",""))</x:f>
      </x:c>
      <x:c r="AA40" s="155" t="str">
        <x:f>IF(OR($A40="",AA$9="",$D40=""),"",IF(AND($E40&lt;&gt;"",AA$9&lt;=$E40,AA$9+'06 Lists'!$B$11-1&gt;=$D40),"B","")&amp;IF(AND($F40&lt;&gt;"",AA$9&lt;=$F40,AA$9+'06 Lists'!$B$11-1&gt;=$D40),"F",""))</x:f>
      </x:c>
      <x:c r="AB40" s="155" t="str">
        <x:f>IF(OR($A40="",AB$9="",$D40=""),"",IF(AND($E40&lt;&gt;"",AB$9&lt;=$E40,AB$9+'06 Lists'!$B$11-1&gt;=$D40),"B","")&amp;IF(AND($F40&lt;&gt;"",AB$9&lt;=$F40,AB$9+'06 Lists'!$B$11-1&gt;=$D40),"F",""))</x:f>
      </x:c>
      <x:c r="AC40" s="155" t="str">
        <x:f>IF(OR($A40="",AC$9="",$D40=""),"",IF(AND($E40&lt;&gt;"",AC$9&lt;=$E40,AC$9+'06 Lists'!$B$11-1&gt;=$D40),"B","")&amp;IF(AND($F40&lt;&gt;"",AC$9&lt;=$F40,AC$9+'06 Lists'!$B$11-1&gt;=$D40),"F",""))</x:f>
      </x:c>
      <x:c r="AD40" s="155" t="str">
        <x:f>IF(OR($A40="",AD$9="",$D40=""),"",IF(AND($E40&lt;&gt;"",AD$9&lt;=$E40,AD$9+'06 Lists'!$B$11-1&gt;=$D40),"B","")&amp;IF(AND($F40&lt;&gt;"",AD$9&lt;=$F40,AD$9+'06 Lists'!$B$11-1&gt;=$D40),"F",""))</x:f>
      </x:c>
      <x:c r="AE40" s="155" t="str">
        <x:f>IF(OR($A40="",AE$9="",$D40=""),"",IF(AND($E40&lt;&gt;"",AE$9&lt;=$E40,AE$9+'06 Lists'!$B$11-1&gt;=$D40),"B","")&amp;IF(AND($F40&lt;&gt;"",AE$9&lt;=$F40,AE$9+'06 Lists'!$B$11-1&gt;=$D40),"F",""))</x:f>
      </x:c>
      <x:c r="AF40" s="155" t="str">
        <x:f>IF(OR($A40="",AF$9="",$D40=""),"",IF(AND($E40&lt;&gt;"",AF$9&lt;=$E40,AF$9+'06 Lists'!$B$11-1&gt;=$D40),"B","")&amp;IF(AND($F40&lt;&gt;"",AF$9&lt;=$F40,AF$9+'06 Lists'!$B$11-1&gt;=$D40),"F",""))</x:f>
      </x:c>
      <x:c r="AG40" s="155" t="str">
        <x:f>IF(OR($A40="",AG$9="",$D40=""),"",IF(AND($E40&lt;&gt;"",AG$9&lt;=$E40,AG$9+'06 Lists'!$B$11-1&gt;=$D40),"B","")&amp;IF(AND($F40&lt;&gt;"",AG$9&lt;=$F40,AG$9+'06 Lists'!$B$11-1&gt;=$D40),"F",""))</x:f>
      </x:c>
    </x:row>
    <x:row r="41" ht="31" customHeight="1">
      <x:c r="A41" s="155" t="str">
        <x:f>IF('B1 Schedule'!A41="","",IF('B1 Schedule'!A41="","",'B1 Schedule'!A41))</x:f>
      </x:c>
      <x:c r="B41" s="155" t="str">
        <x:f>IF('B1 Schedule'!A41="","",IF('B1 Schedule'!B41="","",'B1 Schedule'!B41))</x:f>
      </x:c>
      <x:c r="C41" s="155" t="str">
        <x:f>IF('B1 Schedule'!A41="","",IF('B1 Schedule'!D41="","",'B1 Schedule'!D41))</x:f>
      </x:c>
      <x:c r="D41" s="246" t="str">
        <x:f>IF('B1 Schedule'!A41="","",IF('B1 Schedule'!F41="","",'B1 Schedule'!F41))</x:f>
      </x:c>
      <x:c r="E41" s="246" t="str">
        <x:f>IF('B1 Schedule'!A41="","",IF('B1 Schedule'!G41="","",'B1 Schedule'!G41))</x:f>
      </x:c>
      <x:c r="F41" s="246" t="str">
        <x:f>IF('B1 Schedule'!A41="","",IF('B1 Schedule'!I41&lt;&gt;"",'B1 Schedule'!I41,IF('B1 Schedule'!J41="","",'B1 Schedule'!J41)))</x:f>
      </x:c>
      <x:c r="G41" s="155" t="str">
        <x:f>IF('B1 Schedule'!A41="","",IF('B1 Schedule'!N41="","",'B1 Schedule'!N41))</x:f>
      </x:c>
      <x:c r="H41" s="155" t="str">
        <x:f>IF(OR($A41="",H$9="",$D41=""),"",IF(AND($E41&lt;&gt;"",H$9&lt;=$E41,H$9+'06 Lists'!$B$11-1&gt;=$D41),"B","")&amp;IF(AND($F41&lt;&gt;"",H$9&lt;=$F41,H$9+'06 Lists'!$B$11-1&gt;=$D41),"F",""))</x:f>
      </x:c>
      <x:c r="I41" s="155" t="str">
        <x:f>IF(OR($A41="",I$9="",$D41=""),"",IF(AND($E41&lt;&gt;"",I$9&lt;=$E41,I$9+'06 Lists'!$B$11-1&gt;=$D41),"B","")&amp;IF(AND($F41&lt;&gt;"",I$9&lt;=$F41,I$9+'06 Lists'!$B$11-1&gt;=$D41),"F",""))</x:f>
      </x:c>
      <x:c r="J41" s="155" t="str">
        <x:f>IF(OR($A41="",J$9="",$D41=""),"",IF(AND($E41&lt;&gt;"",J$9&lt;=$E41,J$9+'06 Lists'!$B$11-1&gt;=$D41),"B","")&amp;IF(AND($F41&lt;&gt;"",J$9&lt;=$F41,J$9+'06 Lists'!$B$11-1&gt;=$D41),"F",""))</x:f>
      </x:c>
      <x:c r="K41" s="155" t="str">
        <x:f>IF(OR($A41="",K$9="",$D41=""),"",IF(AND($E41&lt;&gt;"",K$9&lt;=$E41,K$9+'06 Lists'!$B$11-1&gt;=$D41),"B","")&amp;IF(AND($F41&lt;&gt;"",K$9&lt;=$F41,K$9+'06 Lists'!$B$11-1&gt;=$D41),"F",""))</x:f>
      </x:c>
      <x:c r="L41" s="155" t="str">
        <x:f>IF(OR($A41="",L$9="",$D41=""),"",IF(AND($E41&lt;&gt;"",L$9&lt;=$E41,L$9+'06 Lists'!$B$11-1&gt;=$D41),"B","")&amp;IF(AND($F41&lt;&gt;"",L$9&lt;=$F41,L$9+'06 Lists'!$B$11-1&gt;=$D41),"F",""))</x:f>
      </x:c>
      <x:c r="M41" s="155" t="str">
        <x:f>IF(OR($A41="",M$9="",$D41=""),"",IF(AND($E41&lt;&gt;"",M$9&lt;=$E41,M$9+'06 Lists'!$B$11-1&gt;=$D41),"B","")&amp;IF(AND($F41&lt;&gt;"",M$9&lt;=$F41,M$9+'06 Lists'!$B$11-1&gt;=$D41),"F",""))</x:f>
      </x:c>
      <x:c r="N41" s="155" t="str">
        <x:f>IF(OR($A41="",N$9="",$D41=""),"",IF(AND($E41&lt;&gt;"",N$9&lt;=$E41,N$9+'06 Lists'!$B$11-1&gt;=$D41),"B","")&amp;IF(AND($F41&lt;&gt;"",N$9&lt;=$F41,N$9+'06 Lists'!$B$11-1&gt;=$D41),"F",""))</x:f>
      </x:c>
      <x:c r="O41" s="155" t="str">
        <x:f>IF(OR($A41="",O$9="",$D41=""),"",IF(AND($E41&lt;&gt;"",O$9&lt;=$E41,O$9+'06 Lists'!$B$11-1&gt;=$D41),"B","")&amp;IF(AND($F41&lt;&gt;"",O$9&lt;=$F41,O$9+'06 Lists'!$B$11-1&gt;=$D41),"F",""))</x:f>
      </x:c>
      <x:c r="P41" s="155" t="str">
        <x:f>IF(OR($A41="",P$9="",$D41=""),"",IF(AND($E41&lt;&gt;"",P$9&lt;=$E41,P$9+'06 Lists'!$B$11-1&gt;=$D41),"B","")&amp;IF(AND($F41&lt;&gt;"",P$9&lt;=$F41,P$9+'06 Lists'!$B$11-1&gt;=$D41),"F",""))</x:f>
      </x:c>
      <x:c r="Q41" s="155" t="str">
        <x:f>IF(OR($A41="",Q$9="",$D41=""),"",IF(AND($E41&lt;&gt;"",Q$9&lt;=$E41,Q$9+'06 Lists'!$B$11-1&gt;=$D41),"B","")&amp;IF(AND($F41&lt;&gt;"",Q$9&lt;=$F41,Q$9+'06 Lists'!$B$11-1&gt;=$D41),"F",""))</x:f>
      </x:c>
      <x:c r="R41" s="155" t="str">
        <x:f>IF(OR($A41="",R$9="",$D41=""),"",IF(AND($E41&lt;&gt;"",R$9&lt;=$E41,R$9+'06 Lists'!$B$11-1&gt;=$D41),"B","")&amp;IF(AND($F41&lt;&gt;"",R$9&lt;=$F41,R$9+'06 Lists'!$B$11-1&gt;=$D41),"F",""))</x:f>
      </x:c>
      <x:c r="S41" s="155" t="str">
        <x:f>IF(OR($A41="",S$9="",$D41=""),"",IF(AND($E41&lt;&gt;"",S$9&lt;=$E41,S$9+'06 Lists'!$B$11-1&gt;=$D41),"B","")&amp;IF(AND($F41&lt;&gt;"",S$9&lt;=$F41,S$9+'06 Lists'!$B$11-1&gt;=$D41),"F",""))</x:f>
      </x:c>
      <x:c r="T41" s="155" t="str">
        <x:f>IF(OR($A41="",T$9="",$D41=""),"",IF(AND($E41&lt;&gt;"",T$9&lt;=$E41,T$9+'06 Lists'!$B$11-1&gt;=$D41),"B","")&amp;IF(AND($F41&lt;&gt;"",T$9&lt;=$F41,T$9+'06 Lists'!$B$11-1&gt;=$D41),"F",""))</x:f>
      </x:c>
      <x:c r="U41" s="155" t="str">
        <x:f>IF(OR($A41="",U$9="",$D41=""),"",IF(AND($E41&lt;&gt;"",U$9&lt;=$E41,U$9+'06 Lists'!$B$11-1&gt;=$D41),"B","")&amp;IF(AND($F41&lt;&gt;"",U$9&lt;=$F41,U$9+'06 Lists'!$B$11-1&gt;=$D41),"F",""))</x:f>
      </x:c>
      <x:c r="V41" s="155" t="str">
        <x:f>IF(OR($A41="",V$9="",$D41=""),"",IF(AND($E41&lt;&gt;"",V$9&lt;=$E41,V$9+'06 Lists'!$B$11-1&gt;=$D41),"B","")&amp;IF(AND($F41&lt;&gt;"",V$9&lt;=$F41,V$9+'06 Lists'!$B$11-1&gt;=$D41),"F",""))</x:f>
      </x:c>
      <x:c r="W41" s="155" t="str">
        <x:f>IF(OR($A41="",W$9="",$D41=""),"",IF(AND($E41&lt;&gt;"",W$9&lt;=$E41,W$9+'06 Lists'!$B$11-1&gt;=$D41),"B","")&amp;IF(AND($F41&lt;&gt;"",W$9&lt;=$F41,W$9+'06 Lists'!$B$11-1&gt;=$D41),"F",""))</x:f>
      </x:c>
      <x:c r="X41" s="155" t="str">
        <x:f>IF(OR($A41="",X$9="",$D41=""),"",IF(AND($E41&lt;&gt;"",X$9&lt;=$E41,X$9+'06 Lists'!$B$11-1&gt;=$D41),"B","")&amp;IF(AND($F41&lt;&gt;"",X$9&lt;=$F41,X$9+'06 Lists'!$B$11-1&gt;=$D41),"F",""))</x:f>
      </x:c>
      <x:c r="Y41" s="155" t="str">
        <x:f>IF(OR($A41="",Y$9="",$D41=""),"",IF(AND($E41&lt;&gt;"",Y$9&lt;=$E41,Y$9+'06 Lists'!$B$11-1&gt;=$D41),"B","")&amp;IF(AND($F41&lt;&gt;"",Y$9&lt;=$F41,Y$9+'06 Lists'!$B$11-1&gt;=$D41),"F",""))</x:f>
      </x:c>
      <x:c r="Z41" s="155" t="str">
        <x:f>IF(OR($A41="",Z$9="",$D41=""),"",IF(AND($E41&lt;&gt;"",Z$9&lt;=$E41,Z$9+'06 Lists'!$B$11-1&gt;=$D41),"B","")&amp;IF(AND($F41&lt;&gt;"",Z$9&lt;=$F41,Z$9+'06 Lists'!$B$11-1&gt;=$D41),"F",""))</x:f>
      </x:c>
      <x:c r="AA41" s="155" t="str">
        <x:f>IF(OR($A41="",AA$9="",$D41=""),"",IF(AND($E41&lt;&gt;"",AA$9&lt;=$E41,AA$9+'06 Lists'!$B$11-1&gt;=$D41),"B","")&amp;IF(AND($F41&lt;&gt;"",AA$9&lt;=$F41,AA$9+'06 Lists'!$B$11-1&gt;=$D41),"F",""))</x:f>
      </x:c>
      <x:c r="AB41" s="155" t="str">
        <x:f>IF(OR($A41="",AB$9="",$D41=""),"",IF(AND($E41&lt;&gt;"",AB$9&lt;=$E41,AB$9+'06 Lists'!$B$11-1&gt;=$D41),"B","")&amp;IF(AND($F41&lt;&gt;"",AB$9&lt;=$F41,AB$9+'06 Lists'!$B$11-1&gt;=$D41),"F",""))</x:f>
      </x:c>
      <x:c r="AC41" s="155" t="str">
        <x:f>IF(OR($A41="",AC$9="",$D41=""),"",IF(AND($E41&lt;&gt;"",AC$9&lt;=$E41,AC$9+'06 Lists'!$B$11-1&gt;=$D41),"B","")&amp;IF(AND($F41&lt;&gt;"",AC$9&lt;=$F41,AC$9+'06 Lists'!$B$11-1&gt;=$D41),"F",""))</x:f>
      </x:c>
      <x:c r="AD41" s="155" t="str">
        <x:f>IF(OR($A41="",AD$9="",$D41=""),"",IF(AND($E41&lt;&gt;"",AD$9&lt;=$E41,AD$9+'06 Lists'!$B$11-1&gt;=$D41),"B","")&amp;IF(AND($F41&lt;&gt;"",AD$9&lt;=$F41,AD$9+'06 Lists'!$B$11-1&gt;=$D41),"F",""))</x:f>
      </x:c>
      <x:c r="AE41" s="155" t="str">
        <x:f>IF(OR($A41="",AE$9="",$D41=""),"",IF(AND($E41&lt;&gt;"",AE$9&lt;=$E41,AE$9+'06 Lists'!$B$11-1&gt;=$D41),"B","")&amp;IF(AND($F41&lt;&gt;"",AE$9&lt;=$F41,AE$9+'06 Lists'!$B$11-1&gt;=$D41),"F",""))</x:f>
      </x:c>
      <x:c r="AF41" s="155" t="str">
        <x:f>IF(OR($A41="",AF$9="",$D41=""),"",IF(AND($E41&lt;&gt;"",AF$9&lt;=$E41,AF$9+'06 Lists'!$B$11-1&gt;=$D41),"B","")&amp;IF(AND($F41&lt;&gt;"",AF$9&lt;=$F41,AF$9+'06 Lists'!$B$11-1&gt;=$D41),"F",""))</x:f>
      </x:c>
      <x:c r="AG41" s="155" t="str">
        <x:f>IF(OR($A41="",AG$9="",$D41=""),"",IF(AND($E41&lt;&gt;"",AG$9&lt;=$E41,AG$9+'06 Lists'!$B$11-1&gt;=$D41),"B","")&amp;IF(AND($F41&lt;&gt;"",AG$9&lt;=$F41,AG$9+'06 Lists'!$B$11-1&gt;=$D41),"F",""))</x:f>
      </x:c>
    </x:row>
    <x:row r="42" ht="31" customHeight="1">
      <x:c r="A42" s="155" t="str">
        <x:f>IF('B1 Schedule'!A42="","",IF('B1 Schedule'!A42="","",'B1 Schedule'!A42))</x:f>
      </x:c>
      <x:c r="B42" s="155" t="str">
        <x:f>IF('B1 Schedule'!A42="","",IF('B1 Schedule'!B42="","",'B1 Schedule'!B42))</x:f>
      </x:c>
      <x:c r="C42" s="155" t="str">
        <x:f>IF('B1 Schedule'!A42="","",IF('B1 Schedule'!D42="","",'B1 Schedule'!D42))</x:f>
      </x:c>
      <x:c r="D42" s="246" t="str">
        <x:f>IF('B1 Schedule'!A42="","",IF('B1 Schedule'!F42="","",'B1 Schedule'!F42))</x:f>
      </x:c>
      <x:c r="E42" s="246" t="str">
        <x:f>IF('B1 Schedule'!A42="","",IF('B1 Schedule'!G42="","",'B1 Schedule'!G42))</x:f>
      </x:c>
      <x:c r="F42" s="246" t="str">
        <x:f>IF('B1 Schedule'!A42="","",IF('B1 Schedule'!I42&lt;&gt;"",'B1 Schedule'!I42,IF('B1 Schedule'!J42="","",'B1 Schedule'!J42)))</x:f>
      </x:c>
      <x:c r="G42" s="155" t="str">
        <x:f>IF('B1 Schedule'!A42="","",IF('B1 Schedule'!N42="","",'B1 Schedule'!N42))</x:f>
      </x:c>
      <x:c r="H42" s="155" t="str">
        <x:f>IF(OR($A42="",H$9="",$D42=""),"",IF(AND($E42&lt;&gt;"",H$9&lt;=$E42,H$9+'06 Lists'!$B$11-1&gt;=$D42),"B","")&amp;IF(AND($F42&lt;&gt;"",H$9&lt;=$F42,H$9+'06 Lists'!$B$11-1&gt;=$D42),"F",""))</x:f>
      </x:c>
      <x:c r="I42" s="155" t="str">
        <x:f>IF(OR($A42="",I$9="",$D42=""),"",IF(AND($E42&lt;&gt;"",I$9&lt;=$E42,I$9+'06 Lists'!$B$11-1&gt;=$D42),"B","")&amp;IF(AND($F42&lt;&gt;"",I$9&lt;=$F42,I$9+'06 Lists'!$B$11-1&gt;=$D42),"F",""))</x:f>
      </x:c>
      <x:c r="J42" s="155" t="str">
        <x:f>IF(OR($A42="",J$9="",$D42=""),"",IF(AND($E42&lt;&gt;"",J$9&lt;=$E42,J$9+'06 Lists'!$B$11-1&gt;=$D42),"B","")&amp;IF(AND($F42&lt;&gt;"",J$9&lt;=$F42,J$9+'06 Lists'!$B$11-1&gt;=$D42),"F",""))</x:f>
      </x:c>
      <x:c r="K42" s="155" t="str">
        <x:f>IF(OR($A42="",K$9="",$D42=""),"",IF(AND($E42&lt;&gt;"",K$9&lt;=$E42,K$9+'06 Lists'!$B$11-1&gt;=$D42),"B","")&amp;IF(AND($F42&lt;&gt;"",K$9&lt;=$F42,K$9+'06 Lists'!$B$11-1&gt;=$D42),"F",""))</x:f>
      </x:c>
      <x:c r="L42" s="155" t="str">
        <x:f>IF(OR($A42="",L$9="",$D42=""),"",IF(AND($E42&lt;&gt;"",L$9&lt;=$E42,L$9+'06 Lists'!$B$11-1&gt;=$D42),"B","")&amp;IF(AND($F42&lt;&gt;"",L$9&lt;=$F42,L$9+'06 Lists'!$B$11-1&gt;=$D42),"F",""))</x:f>
      </x:c>
      <x:c r="M42" s="155" t="str">
        <x:f>IF(OR($A42="",M$9="",$D42=""),"",IF(AND($E42&lt;&gt;"",M$9&lt;=$E42,M$9+'06 Lists'!$B$11-1&gt;=$D42),"B","")&amp;IF(AND($F42&lt;&gt;"",M$9&lt;=$F42,M$9+'06 Lists'!$B$11-1&gt;=$D42),"F",""))</x:f>
      </x:c>
      <x:c r="N42" s="155" t="str">
        <x:f>IF(OR($A42="",N$9="",$D42=""),"",IF(AND($E42&lt;&gt;"",N$9&lt;=$E42,N$9+'06 Lists'!$B$11-1&gt;=$D42),"B","")&amp;IF(AND($F42&lt;&gt;"",N$9&lt;=$F42,N$9+'06 Lists'!$B$11-1&gt;=$D42),"F",""))</x:f>
      </x:c>
      <x:c r="O42" s="155" t="str">
        <x:f>IF(OR($A42="",O$9="",$D42=""),"",IF(AND($E42&lt;&gt;"",O$9&lt;=$E42,O$9+'06 Lists'!$B$11-1&gt;=$D42),"B","")&amp;IF(AND($F42&lt;&gt;"",O$9&lt;=$F42,O$9+'06 Lists'!$B$11-1&gt;=$D42),"F",""))</x:f>
      </x:c>
      <x:c r="P42" s="155" t="str">
        <x:f>IF(OR($A42="",P$9="",$D42=""),"",IF(AND($E42&lt;&gt;"",P$9&lt;=$E42,P$9+'06 Lists'!$B$11-1&gt;=$D42),"B","")&amp;IF(AND($F42&lt;&gt;"",P$9&lt;=$F42,P$9+'06 Lists'!$B$11-1&gt;=$D42),"F",""))</x:f>
      </x:c>
      <x:c r="Q42" s="155" t="str">
        <x:f>IF(OR($A42="",Q$9="",$D42=""),"",IF(AND($E42&lt;&gt;"",Q$9&lt;=$E42,Q$9+'06 Lists'!$B$11-1&gt;=$D42),"B","")&amp;IF(AND($F42&lt;&gt;"",Q$9&lt;=$F42,Q$9+'06 Lists'!$B$11-1&gt;=$D42),"F",""))</x:f>
      </x:c>
      <x:c r="R42" s="155" t="str">
        <x:f>IF(OR($A42="",R$9="",$D42=""),"",IF(AND($E42&lt;&gt;"",R$9&lt;=$E42,R$9+'06 Lists'!$B$11-1&gt;=$D42),"B","")&amp;IF(AND($F42&lt;&gt;"",R$9&lt;=$F42,R$9+'06 Lists'!$B$11-1&gt;=$D42),"F",""))</x:f>
      </x:c>
      <x:c r="S42" s="155" t="str">
        <x:f>IF(OR($A42="",S$9="",$D42=""),"",IF(AND($E42&lt;&gt;"",S$9&lt;=$E42,S$9+'06 Lists'!$B$11-1&gt;=$D42),"B","")&amp;IF(AND($F42&lt;&gt;"",S$9&lt;=$F42,S$9+'06 Lists'!$B$11-1&gt;=$D42),"F",""))</x:f>
      </x:c>
      <x:c r="T42" s="155" t="str">
        <x:f>IF(OR($A42="",T$9="",$D42=""),"",IF(AND($E42&lt;&gt;"",T$9&lt;=$E42,T$9+'06 Lists'!$B$11-1&gt;=$D42),"B","")&amp;IF(AND($F42&lt;&gt;"",T$9&lt;=$F42,T$9+'06 Lists'!$B$11-1&gt;=$D42),"F",""))</x:f>
      </x:c>
      <x:c r="U42" s="155" t="str">
        <x:f>IF(OR($A42="",U$9="",$D42=""),"",IF(AND($E42&lt;&gt;"",U$9&lt;=$E42,U$9+'06 Lists'!$B$11-1&gt;=$D42),"B","")&amp;IF(AND($F42&lt;&gt;"",U$9&lt;=$F42,U$9+'06 Lists'!$B$11-1&gt;=$D42),"F",""))</x:f>
      </x:c>
      <x:c r="V42" s="155" t="str">
        <x:f>IF(OR($A42="",V$9="",$D42=""),"",IF(AND($E42&lt;&gt;"",V$9&lt;=$E42,V$9+'06 Lists'!$B$11-1&gt;=$D42),"B","")&amp;IF(AND($F42&lt;&gt;"",V$9&lt;=$F42,V$9+'06 Lists'!$B$11-1&gt;=$D42),"F",""))</x:f>
      </x:c>
      <x:c r="W42" s="155" t="str">
        <x:f>IF(OR($A42="",W$9="",$D42=""),"",IF(AND($E42&lt;&gt;"",W$9&lt;=$E42,W$9+'06 Lists'!$B$11-1&gt;=$D42),"B","")&amp;IF(AND($F42&lt;&gt;"",W$9&lt;=$F42,W$9+'06 Lists'!$B$11-1&gt;=$D42),"F",""))</x:f>
      </x:c>
      <x:c r="X42" s="155" t="str">
        <x:f>IF(OR($A42="",X$9="",$D42=""),"",IF(AND($E42&lt;&gt;"",X$9&lt;=$E42,X$9+'06 Lists'!$B$11-1&gt;=$D42),"B","")&amp;IF(AND($F42&lt;&gt;"",X$9&lt;=$F42,X$9+'06 Lists'!$B$11-1&gt;=$D42),"F",""))</x:f>
      </x:c>
      <x:c r="Y42" s="155" t="str">
        <x:f>IF(OR($A42="",Y$9="",$D42=""),"",IF(AND($E42&lt;&gt;"",Y$9&lt;=$E42,Y$9+'06 Lists'!$B$11-1&gt;=$D42),"B","")&amp;IF(AND($F42&lt;&gt;"",Y$9&lt;=$F42,Y$9+'06 Lists'!$B$11-1&gt;=$D42),"F",""))</x:f>
      </x:c>
      <x:c r="Z42" s="155" t="str">
        <x:f>IF(OR($A42="",Z$9="",$D42=""),"",IF(AND($E42&lt;&gt;"",Z$9&lt;=$E42,Z$9+'06 Lists'!$B$11-1&gt;=$D42),"B","")&amp;IF(AND($F42&lt;&gt;"",Z$9&lt;=$F42,Z$9+'06 Lists'!$B$11-1&gt;=$D42),"F",""))</x:f>
      </x:c>
      <x:c r="AA42" s="155" t="str">
        <x:f>IF(OR($A42="",AA$9="",$D42=""),"",IF(AND($E42&lt;&gt;"",AA$9&lt;=$E42,AA$9+'06 Lists'!$B$11-1&gt;=$D42),"B","")&amp;IF(AND($F42&lt;&gt;"",AA$9&lt;=$F42,AA$9+'06 Lists'!$B$11-1&gt;=$D42),"F",""))</x:f>
      </x:c>
      <x:c r="AB42" s="155" t="str">
        <x:f>IF(OR($A42="",AB$9="",$D42=""),"",IF(AND($E42&lt;&gt;"",AB$9&lt;=$E42,AB$9+'06 Lists'!$B$11-1&gt;=$D42),"B","")&amp;IF(AND($F42&lt;&gt;"",AB$9&lt;=$F42,AB$9+'06 Lists'!$B$11-1&gt;=$D42),"F",""))</x:f>
      </x:c>
      <x:c r="AC42" s="155" t="str">
        <x:f>IF(OR($A42="",AC$9="",$D42=""),"",IF(AND($E42&lt;&gt;"",AC$9&lt;=$E42,AC$9+'06 Lists'!$B$11-1&gt;=$D42),"B","")&amp;IF(AND($F42&lt;&gt;"",AC$9&lt;=$F42,AC$9+'06 Lists'!$B$11-1&gt;=$D42),"F",""))</x:f>
      </x:c>
      <x:c r="AD42" s="155" t="str">
        <x:f>IF(OR($A42="",AD$9="",$D42=""),"",IF(AND($E42&lt;&gt;"",AD$9&lt;=$E42,AD$9+'06 Lists'!$B$11-1&gt;=$D42),"B","")&amp;IF(AND($F42&lt;&gt;"",AD$9&lt;=$F42,AD$9+'06 Lists'!$B$11-1&gt;=$D42),"F",""))</x:f>
      </x:c>
      <x:c r="AE42" s="155" t="str">
        <x:f>IF(OR($A42="",AE$9="",$D42=""),"",IF(AND($E42&lt;&gt;"",AE$9&lt;=$E42,AE$9+'06 Lists'!$B$11-1&gt;=$D42),"B","")&amp;IF(AND($F42&lt;&gt;"",AE$9&lt;=$F42,AE$9+'06 Lists'!$B$11-1&gt;=$D42),"F",""))</x:f>
      </x:c>
      <x:c r="AF42" s="155" t="str">
        <x:f>IF(OR($A42="",AF$9="",$D42=""),"",IF(AND($E42&lt;&gt;"",AF$9&lt;=$E42,AF$9+'06 Lists'!$B$11-1&gt;=$D42),"B","")&amp;IF(AND($F42&lt;&gt;"",AF$9&lt;=$F42,AF$9+'06 Lists'!$B$11-1&gt;=$D42),"F",""))</x:f>
      </x:c>
      <x:c r="AG42" s="155" t="str">
        <x:f>IF(OR($A42="",AG$9="",$D42=""),"",IF(AND($E42&lt;&gt;"",AG$9&lt;=$E42,AG$9+'06 Lists'!$B$11-1&gt;=$D42),"B","")&amp;IF(AND($F42&lt;&gt;"",AG$9&lt;=$F42,AG$9+'06 Lists'!$B$11-1&gt;=$D42),"F",""))</x:f>
      </x:c>
    </x:row>
    <x:row r="43" ht="31" customHeight="1">
      <x:c r="A43" s="155" t="str">
        <x:f>IF('B1 Schedule'!A43="","",IF('B1 Schedule'!A43="","",'B1 Schedule'!A43))</x:f>
      </x:c>
      <x:c r="B43" s="155" t="str">
        <x:f>IF('B1 Schedule'!A43="","",IF('B1 Schedule'!B43="","",'B1 Schedule'!B43))</x:f>
      </x:c>
      <x:c r="C43" s="155" t="str">
        <x:f>IF('B1 Schedule'!A43="","",IF('B1 Schedule'!D43="","",'B1 Schedule'!D43))</x:f>
      </x:c>
      <x:c r="D43" s="246" t="str">
        <x:f>IF('B1 Schedule'!A43="","",IF('B1 Schedule'!F43="","",'B1 Schedule'!F43))</x:f>
      </x:c>
      <x:c r="E43" s="246" t="str">
        <x:f>IF('B1 Schedule'!A43="","",IF('B1 Schedule'!G43="","",'B1 Schedule'!G43))</x:f>
      </x:c>
      <x:c r="F43" s="246" t="str">
        <x:f>IF('B1 Schedule'!A43="","",IF('B1 Schedule'!I43&lt;&gt;"",'B1 Schedule'!I43,IF('B1 Schedule'!J43="","",'B1 Schedule'!J43)))</x:f>
      </x:c>
      <x:c r="G43" s="155" t="str">
        <x:f>IF('B1 Schedule'!A43="","",IF('B1 Schedule'!N43="","",'B1 Schedule'!N43))</x:f>
      </x:c>
      <x:c r="H43" s="155" t="str">
        <x:f>IF(OR($A43="",H$9="",$D43=""),"",IF(AND($E43&lt;&gt;"",H$9&lt;=$E43,H$9+'06 Lists'!$B$11-1&gt;=$D43),"B","")&amp;IF(AND($F43&lt;&gt;"",H$9&lt;=$F43,H$9+'06 Lists'!$B$11-1&gt;=$D43),"F",""))</x:f>
      </x:c>
      <x:c r="I43" s="155" t="str">
        <x:f>IF(OR($A43="",I$9="",$D43=""),"",IF(AND($E43&lt;&gt;"",I$9&lt;=$E43,I$9+'06 Lists'!$B$11-1&gt;=$D43),"B","")&amp;IF(AND($F43&lt;&gt;"",I$9&lt;=$F43,I$9+'06 Lists'!$B$11-1&gt;=$D43),"F",""))</x:f>
      </x:c>
      <x:c r="J43" s="155" t="str">
        <x:f>IF(OR($A43="",J$9="",$D43=""),"",IF(AND($E43&lt;&gt;"",J$9&lt;=$E43,J$9+'06 Lists'!$B$11-1&gt;=$D43),"B","")&amp;IF(AND($F43&lt;&gt;"",J$9&lt;=$F43,J$9+'06 Lists'!$B$11-1&gt;=$D43),"F",""))</x:f>
      </x:c>
      <x:c r="K43" s="155" t="str">
        <x:f>IF(OR($A43="",K$9="",$D43=""),"",IF(AND($E43&lt;&gt;"",K$9&lt;=$E43,K$9+'06 Lists'!$B$11-1&gt;=$D43),"B","")&amp;IF(AND($F43&lt;&gt;"",K$9&lt;=$F43,K$9+'06 Lists'!$B$11-1&gt;=$D43),"F",""))</x:f>
      </x:c>
      <x:c r="L43" s="155" t="str">
        <x:f>IF(OR($A43="",L$9="",$D43=""),"",IF(AND($E43&lt;&gt;"",L$9&lt;=$E43,L$9+'06 Lists'!$B$11-1&gt;=$D43),"B","")&amp;IF(AND($F43&lt;&gt;"",L$9&lt;=$F43,L$9+'06 Lists'!$B$11-1&gt;=$D43),"F",""))</x:f>
      </x:c>
      <x:c r="M43" s="155" t="str">
        <x:f>IF(OR($A43="",M$9="",$D43=""),"",IF(AND($E43&lt;&gt;"",M$9&lt;=$E43,M$9+'06 Lists'!$B$11-1&gt;=$D43),"B","")&amp;IF(AND($F43&lt;&gt;"",M$9&lt;=$F43,M$9+'06 Lists'!$B$11-1&gt;=$D43),"F",""))</x:f>
      </x:c>
      <x:c r="N43" s="155" t="str">
        <x:f>IF(OR($A43="",N$9="",$D43=""),"",IF(AND($E43&lt;&gt;"",N$9&lt;=$E43,N$9+'06 Lists'!$B$11-1&gt;=$D43),"B","")&amp;IF(AND($F43&lt;&gt;"",N$9&lt;=$F43,N$9+'06 Lists'!$B$11-1&gt;=$D43),"F",""))</x:f>
      </x:c>
      <x:c r="O43" s="155" t="str">
        <x:f>IF(OR($A43="",O$9="",$D43=""),"",IF(AND($E43&lt;&gt;"",O$9&lt;=$E43,O$9+'06 Lists'!$B$11-1&gt;=$D43),"B","")&amp;IF(AND($F43&lt;&gt;"",O$9&lt;=$F43,O$9+'06 Lists'!$B$11-1&gt;=$D43),"F",""))</x:f>
      </x:c>
      <x:c r="P43" s="155" t="str">
        <x:f>IF(OR($A43="",P$9="",$D43=""),"",IF(AND($E43&lt;&gt;"",P$9&lt;=$E43,P$9+'06 Lists'!$B$11-1&gt;=$D43),"B","")&amp;IF(AND($F43&lt;&gt;"",P$9&lt;=$F43,P$9+'06 Lists'!$B$11-1&gt;=$D43),"F",""))</x:f>
      </x:c>
      <x:c r="Q43" s="155" t="str">
        <x:f>IF(OR($A43="",Q$9="",$D43=""),"",IF(AND($E43&lt;&gt;"",Q$9&lt;=$E43,Q$9+'06 Lists'!$B$11-1&gt;=$D43),"B","")&amp;IF(AND($F43&lt;&gt;"",Q$9&lt;=$F43,Q$9+'06 Lists'!$B$11-1&gt;=$D43),"F",""))</x:f>
      </x:c>
      <x:c r="R43" s="155" t="str">
        <x:f>IF(OR($A43="",R$9="",$D43=""),"",IF(AND($E43&lt;&gt;"",R$9&lt;=$E43,R$9+'06 Lists'!$B$11-1&gt;=$D43),"B","")&amp;IF(AND($F43&lt;&gt;"",R$9&lt;=$F43,R$9+'06 Lists'!$B$11-1&gt;=$D43),"F",""))</x:f>
      </x:c>
      <x:c r="S43" s="155" t="str">
        <x:f>IF(OR($A43="",S$9="",$D43=""),"",IF(AND($E43&lt;&gt;"",S$9&lt;=$E43,S$9+'06 Lists'!$B$11-1&gt;=$D43),"B","")&amp;IF(AND($F43&lt;&gt;"",S$9&lt;=$F43,S$9+'06 Lists'!$B$11-1&gt;=$D43),"F",""))</x:f>
      </x:c>
      <x:c r="T43" s="155" t="str">
        <x:f>IF(OR($A43="",T$9="",$D43=""),"",IF(AND($E43&lt;&gt;"",T$9&lt;=$E43,T$9+'06 Lists'!$B$11-1&gt;=$D43),"B","")&amp;IF(AND($F43&lt;&gt;"",T$9&lt;=$F43,T$9+'06 Lists'!$B$11-1&gt;=$D43),"F",""))</x:f>
      </x:c>
      <x:c r="U43" s="155" t="str">
        <x:f>IF(OR($A43="",U$9="",$D43=""),"",IF(AND($E43&lt;&gt;"",U$9&lt;=$E43,U$9+'06 Lists'!$B$11-1&gt;=$D43),"B","")&amp;IF(AND($F43&lt;&gt;"",U$9&lt;=$F43,U$9+'06 Lists'!$B$11-1&gt;=$D43),"F",""))</x:f>
      </x:c>
      <x:c r="V43" s="155" t="str">
        <x:f>IF(OR($A43="",V$9="",$D43=""),"",IF(AND($E43&lt;&gt;"",V$9&lt;=$E43,V$9+'06 Lists'!$B$11-1&gt;=$D43),"B","")&amp;IF(AND($F43&lt;&gt;"",V$9&lt;=$F43,V$9+'06 Lists'!$B$11-1&gt;=$D43),"F",""))</x:f>
      </x:c>
      <x:c r="W43" s="155" t="str">
        <x:f>IF(OR($A43="",W$9="",$D43=""),"",IF(AND($E43&lt;&gt;"",W$9&lt;=$E43,W$9+'06 Lists'!$B$11-1&gt;=$D43),"B","")&amp;IF(AND($F43&lt;&gt;"",W$9&lt;=$F43,W$9+'06 Lists'!$B$11-1&gt;=$D43),"F",""))</x:f>
      </x:c>
      <x:c r="X43" s="155" t="str">
        <x:f>IF(OR($A43="",X$9="",$D43=""),"",IF(AND($E43&lt;&gt;"",X$9&lt;=$E43,X$9+'06 Lists'!$B$11-1&gt;=$D43),"B","")&amp;IF(AND($F43&lt;&gt;"",X$9&lt;=$F43,X$9+'06 Lists'!$B$11-1&gt;=$D43),"F",""))</x:f>
      </x:c>
      <x:c r="Y43" s="155" t="str">
        <x:f>IF(OR($A43="",Y$9="",$D43=""),"",IF(AND($E43&lt;&gt;"",Y$9&lt;=$E43,Y$9+'06 Lists'!$B$11-1&gt;=$D43),"B","")&amp;IF(AND($F43&lt;&gt;"",Y$9&lt;=$F43,Y$9+'06 Lists'!$B$11-1&gt;=$D43),"F",""))</x:f>
      </x:c>
      <x:c r="Z43" s="155" t="str">
        <x:f>IF(OR($A43="",Z$9="",$D43=""),"",IF(AND($E43&lt;&gt;"",Z$9&lt;=$E43,Z$9+'06 Lists'!$B$11-1&gt;=$D43),"B","")&amp;IF(AND($F43&lt;&gt;"",Z$9&lt;=$F43,Z$9+'06 Lists'!$B$11-1&gt;=$D43),"F",""))</x:f>
      </x:c>
      <x:c r="AA43" s="155" t="str">
        <x:f>IF(OR($A43="",AA$9="",$D43=""),"",IF(AND($E43&lt;&gt;"",AA$9&lt;=$E43,AA$9+'06 Lists'!$B$11-1&gt;=$D43),"B","")&amp;IF(AND($F43&lt;&gt;"",AA$9&lt;=$F43,AA$9+'06 Lists'!$B$11-1&gt;=$D43),"F",""))</x:f>
      </x:c>
      <x:c r="AB43" s="155" t="str">
        <x:f>IF(OR($A43="",AB$9="",$D43=""),"",IF(AND($E43&lt;&gt;"",AB$9&lt;=$E43,AB$9+'06 Lists'!$B$11-1&gt;=$D43),"B","")&amp;IF(AND($F43&lt;&gt;"",AB$9&lt;=$F43,AB$9+'06 Lists'!$B$11-1&gt;=$D43),"F",""))</x:f>
      </x:c>
      <x:c r="AC43" s="155" t="str">
        <x:f>IF(OR($A43="",AC$9="",$D43=""),"",IF(AND($E43&lt;&gt;"",AC$9&lt;=$E43,AC$9+'06 Lists'!$B$11-1&gt;=$D43),"B","")&amp;IF(AND($F43&lt;&gt;"",AC$9&lt;=$F43,AC$9+'06 Lists'!$B$11-1&gt;=$D43),"F",""))</x:f>
      </x:c>
      <x:c r="AD43" s="155" t="str">
        <x:f>IF(OR($A43="",AD$9="",$D43=""),"",IF(AND($E43&lt;&gt;"",AD$9&lt;=$E43,AD$9+'06 Lists'!$B$11-1&gt;=$D43),"B","")&amp;IF(AND($F43&lt;&gt;"",AD$9&lt;=$F43,AD$9+'06 Lists'!$B$11-1&gt;=$D43),"F",""))</x:f>
      </x:c>
      <x:c r="AE43" s="155" t="str">
        <x:f>IF(OR($A43="",AE$9="",$D43=""),"",IF(AND($E43&lt;&gt;"",AE$9&lt;=$E43,AE$9+'06 Lists'!$B$11-1&gt;=$D43),"B","")&amp;IF(AND($F43&lt;&gt;"",AE$9&lt;=$F43,AE$9+'06 Lists'!$B$11-1&gt;=$D43),"F",""))</x:f>
      </x:c>
      <x:c r="AF43" s="155" t="str">
        <x:f>IF(OR($A43="",AF$9="",$D43=""),"",IF(AND($E43&lt;&gt;"",AF$9&lt;=$E43,AF$9+'06 Lists'!$B$11-1&gt;=$D43),"B","")&amp;IF(AND($F43&lt;&gt;"",AF$9&lt;=$F43,AF$9+'06 Lists'!$B$11-1&gt;=$D43),"F",""))</x:f>
      </x:c>
      <x:c r="AG43" s="155" t="str">
        <x:f>IF(OR($A43="",AG$9="",$D43=""),"",IF(AND($E43&lt;&gt;"",AG$9&lt;=$E43,AG$9+'06 Lists'!$B$11-1&gt;=$D43),"B","")&amp;IF(AND($F43&lt;&gt;"",AG$9&lt;=$F43,AG$9+'06 Lists'!$B$11-1&gt;=$D43),"F",""))</x:f>
      </x:c>
    </x:row>
    <x:row r="44" ht="31" customHeight="1">
      <x:c r="A44" s="155" t="str">
        <x:f>IF('B1 Schedule'!A44="","",IF('B1 Schedule'!A44="","",'B1 Schedule'!A44))</x:f>
      </x:c>
      <x:c r="B44" s="155" t="str">
        <x:f>IF('B1 Schedule'!A44="","",IF('B1 Schedule'!B44="","",'B1 Schedule'!B44))</x:f>
      </x:c>
      <x:c r="C44" s="155" t="str">
        <x:f>IF('B1 Schedule'!A44="","",IF('B1 Schedule'!D44="","",'B1 Schedule'!D44))</x:f>
      </x:c>
      <x:c r="D44" s="246" t="str">
        <x:f>IF('B1 Schedule'!A44="","",IF('B1 Schedule'!F44="","",'B1 Schedule'!F44))</x:f>
      </x:c>
      <x:c r="E44" s="246" t="str">
        <x:f>IF('B1 Schedule'!A44="","",IF('B1 Schedule'!G44="","",'B1 Schedule'!G44))</x:f>
      </x:c>
      <x:c r="F44" s="246" t="str">
        <x:f>IF('B1 Schedule'!A44="","",IF('B1 Schedule'!I44&lt;&gt;"",'B1 Schedule'!I44,IF('B1 Schedule'!J44="","",'B1 Schedule'!J44)))</x:f>
      </x:c>
      <x:c r="G44" s="155" t="str">
        <x:f>IF('B1 Schedule'!A44="","",IF('B1 Schedule'!N44="","",'B1 Schedule'!N44))</x:f>
      </x:c>
      <x:c r="H44" s="155" t="str">
        <x:f>IF(OR($A44="",H$9="",$D44=""),"",IF(AND($E44&lt;&gt;"",H$9&lt;=$E44,H$9+'06 Lists'!$B$11-1&gt;=$D44),"B","")&amp;IF(AND($F44&lt;&gt;"",H$9&lt;=$F44,H$9+'06 Lists'!$B$11-1&gt;=$D44),"F",""))</x:f>
      </x:c>
      <x:c r="I44" s="155" t="str">
        <x:f>IF(OR($A44="",I$9="",$D44=""),"",IF(AND($E44&lt;&gt;"",I$9&lt;=$E44,I$9+'06 Lists'!$B$11-1&gt;=$D44),"B","")&amp;IF(AND($F44&lt;&gt;"",I$9&lt;=$F44,I$9+'06 Lists'!$B$11-1&gt;=$D44),"F",""))</x:f>
      </x:c>
      <x:c r="J44" s="155" t="str">
        <x:f>IF(OR($A44="",J$9="",$D44=""),"",IF(AND($E44&lt;&gt;"",J$9&lt;=$E44,J$9+'06 Lists'!$B$11-1&gt;=$D44),"B","")&amp;IF(AND($F44&lt;&gt;"",J$9&lt;=$F44,J$9+'06 Lists'!$B$11-1&gt;=$D44),"F",""))</x:f>
      </x:c>
      <x:c r="K44" s="155" t="str">
        <x:f>IF(OR($A44="",K$9="",$D44=""),"",IF(AND($E44&lt;&gt;"",K$9&lt;=$E44,K$9+'06 Lists'!$B$11-1&gt;=$D44),"B","")&amp;IF(AND($F44&lt;&gt;"",K$9&lt;=$F44,K$9+'06 Lists'!$B$11-1&gt;=$D44),"F",""))</x:f>
      </x:c>
      <x:c r="L44" s="155" t="str">
        <x:f>IF(OR($A44="",L$9="",$D44=""),"",IF(AND($E44&lt;&gt;"",L$9&lt;=$E44,L$9+'06 Lists'!$B$11-1&gt;=$D44),"B","")&amp;IF(AND($F44&lt;&gt;"",L$9&lt;=$F44,L$9+'06 Lists'!$B$11-1&gt;=$D44),"F",""))</x:f>
      </x:c>
      <x:c r="M44" s="155" t="str">
        <x:f>IF(OR($A44="",M$9="",$D44=""),"",IF(AND($E44&lt;&gt;"",M$9&lt;=$E44,M$9+'06 Lists'!$B$11-1&gt;=$D44),"B","")&amp;IF(AND($F44&lt;&gt;"",M$9&lt;=$F44,M$9+'06 Lists'!$B$11-1&gt;=$D44),"F",""))</x:f>
      </x:c>
      <x:c r="N44" s="155" t="str">
        <x:f>IF(OR($A44="",N$9="",$D44=""),"",IF(AND($E44&lt;&gt;"",N$9&lt;=$E44,N$9+'06 Lists'!$B$11-1&gt;=$D44),"B","")&amp;IF(AND($F44&lt;&gt;"",N$9&lt;=$F44,N$9+'06 Lists'!$B$11-1&gt;=$D44),"F",""))</x:f>
      </x:c>
      <x:c r="O44" s="155" t="str">
        <x:f>IF(OR($A44="",O$9="",$D44=""),"",IF(AND($E44&lt;&gt;"",O$9&lt;=$E44,O$9+'06 Lists'!$B$11-1&gt;=$D44),"B","")&amp;IF(AND($F44&lt;&gt;"",O$9&lt;=$F44,O$9+'06 Lists'!$B$11-1&gt;=$D44),"F",""))</x:f>
      </x:c>
      <x:c r="P44" s="155" t="str">
        <x:f>IF(OR($A44="",P$9="",$D44=""),"",IF(AND($E44&lt;&gt;"",P$9&lt;=$E44,P$9+'06 Lists'!$B$11-1&gt;=$D44),"B","")&amp;IF(AND($F44&lt;&gt;"",P$9&lt;=$F44,P$9+'06 Lists'!$B$11-1&gt;=$D44),"F",""))</x:f>
      </x:c>
      <x:c r="Q44" s="155" t="str">
        <x:f>IF(OR($A44="",Q$9="",$D44=""),"",IF(AND($E44&lt;&gt;"",Q$9&lt;=$E44,Q$9+'06 Lists'!$B$11-1&gt;=$D44),"B","")&amp;IF(AND($F44&lt;&gt;"",Q$9&lt;=$F44,Q$9+'06 Lists'!$B$11-1&gt;=$D44),"F",""))</x:f>
      </x:c>
      <x:c r="R44" s="155" t="str">
        <x:f>IF(OR($A44="",R$9="",$D44=""),"",IF(AND($E44&lt;&gt;"",R$9&lt;=$E44,R$9+'06 Lists'!$B$11-1&gt;=$D44),"B","")&amp;IF(AND($F44&lt;&gt;"",R$9&lt;=$F44,R$9+'06 Lists'!$B$11-1&gt;=$D44),"F",""))</x:f>
      </x:c>
      <x:c r="S44" s="155" t="str">
        <x:f>IF(OR($A44="",S$9="",$D44=""),"",IF(AND($E44&lt;&gt;"",S$9&lt;=$E44,S$9+'06 Lists'!$B$11-1&gt;=$D44),"B","")&amp;IF(AND($F44&lt;&gt;"",S$9&lt;=$F44,S$9+'06 Lists'!$B$11-1&gt;=$D44),"F",""))</x:f>
      </x:c>
      <x:c r="T44" s="155" t="str">
        <x:f>IF(OR($A44="",T$9="",$D44=""),"",IF(AND($E44&lt;&gt;"",T$9&lt;=$E44,T$9+'06 Lists'!$B$11-1&gt;=$D44),"B","")&amp;IF(AND($F44&lt;&gt;"",T$9&lt;=$F44,T$9+'06 Lists'!$B$11-1&gt;=$D44),"F",""))</x:f>
      </x:c>
      <x:c r="U44" s="155" t="str">
        <x:f>IF(OR($A44="",U$9="",$D44=""),"",IF(AND($E44&lt;&gt;"",U$9&lt;=$E44,U$9+'06 Lists'!$B$11-1&gt;=$D44),"B","")&amp;IF(AND($F44&lt;&gt;"",U$9&lt;=$F44,U$9+'06 Lists'!$B$11-1&gt;=$D44),"F",""))</x:f>
      </x:c>
      <x:c r="V44" s="155" t="str">
        <x:f>IF(OR($A44="",V$9="",$D44=""),"",IF(AND($E44&lt;&gt;"",V$9&lt;=$E44,V$9+'06 Lists'!$B$11-1&gt;=$D44),"B","")&amp;IF(AND($F44&lt;&gt;"",V$9&lt;=$F44,V$9+'06 Lists'!$B$11-1&gt;=$D44),"F",""))</x:f>
      </x:c>
      <x:c r="W44" s="155" t="str">
        <x:f>IF(OR($A44="",W$9="",$D44=""),"",IF(AND($E44&lt;&gt;"",W$9&lt;=$E44,W$9+'06 Lists'!$B$11-1&gt;=$D44),"B","")&amp;IF(AND($F44&lt;&gt;"",W$9&lt;=$F44,W$9+'06 Lists'!$B$11-1&gt;=$D44),"F",""))</x:f>
      </x:c>
      <x:c r="X44" s="155" t="str">
        <x:f>IF(OR($A44="",X$9="",$D44=""),"",IF(AND($E44&lt;&gt;"",X$9&lt;=$E44,X$9+'06 Lists'!$B$11-1&gt;=$D44),"B","")&amp;IF(AND($F44&lt;&gt;"",X$9&lt;=$F44,X$9+'06 Lists'!$B$11-1&gt;=$D44),"F",""))</x:f>
      </x:c>
      <x:c r="Y44" s="155" t="str">
        <x:f>IF(OR($A44="",Y$9="",$D44=""),"",IF(AND($E44&lt;&gt;"",Y$9&lt;=$E44,Y$9+'06 Lists'!$B$11-1&gt;=$D44),"B","")&amp;IF(AND($F44&lt;&gt;"",Y$9&lt;=$F44,Y$9+'06 Lists'!$B$11-1&gt;=$D44),"F",""))</x:f>
      </x:c>
      <x:c r="Z44" s="155" t="str">
        <x:f>IF(OR($A44="",Z$9="",$D44=""),"",IF(AND($E44&lt;&gt;"",Z$9&lt;=$E44,Z$9+'06 Lists'!$B$11-1&gt;=$D44),"B","")&amp;IF(AND($F44&lt;&gt;"",Z$9&lt;=$F44,Z$9+'06 Lists'!$B$11-1&gt;=$D44),"F",""))</x:f>
      </x:c>
      <x:c r="AA44" s="155" t="str">
        <x:f>IF(OR($A44="",AA$9="",$D44=""),"",IF(AND($E44&lt;&gt;"",AA$9&lt;=$E44,AA$9+'06 Lists'!$B$11-1&gt;=$D44),"B","")&amp;IF(AND($F44&lt;&gt;"",AA$9&lt;=$F44,AA$9+'06 Lists'!$B$11-1&gt;=$D44),"F",""))</x:f>
      </x:c>
      <x:c r="AB44" s="155" t="str">
        <x:f>IF(OR($A44="",AB$9="",$D44=""),"",IF(AND($E44&lt;&gt;"",AB$9&lt;=$E44,AB$9+'06 Lists'!$B$11-1&gt;=$D44),"B","")&amp;IF(AND($F44&lt;&gt;"",AB$9&lt;=$F44,AB$9+'06 Lists'!$B$11-1&gt;=$D44),"F",""))</x:f>
      </x:c>
      <x:c r="AC44" s="155" t="str">
        <x:f>IF(OR($A44="",AC$9="",$D44=""),"",IF(AND($E44&lt;&gt;"",AC$9&lt;=$E44,AC$9+'06 Lists'!$B$11-1&gt;=$D44),"B","")&amp;IF(AND($F44&lt;&gt;"",AC$9&lt;=$F44,AC$9+'06 Lists'!$B$11-1&gt;=$D44),"F",""))</x:f>
      </x:c>
      <x:c r="AD44" s="155" t="str">
        <x:f>IF(OR($A44="",AD$9="",$D44=""),"",IF(AND($E44&lt;&gt;"",AD$9&lt;=$E44,AD$9+'06 Lists'!$B$11-1&gt;=$D44),"B","")&amp;IF(AND($F44&lt;&gt;"",AD$9&lt;=$F44,AD$9+'06 Lists'!$B$11-1&gt;=$D44),"F",""))</x:f>
      </x:c>
      <x:c r="AE44" s="155" t="str">
        <x:f>IF(OR($A44="",AE$9="",$D44=""),"",IF(AND($E44&lt;&gt;"",AE$9&lt;=$E44,AE$9+'06 Lists'!$B$11-1&gt;=$D44),"B","")&amp;IF(AND($F44&lt;&gt;"",AE$9&lt;=$F44,AE$9+'06 Lists'!$B$11-1&gt;=$D44),"F",""))</x:f>
      </x:c>
      <x:c r="AF44" s="155" t="str">
        <x:f>IF(OR($A44="",AF$9="",$D44=""),"",IF(AND($E44&lt;&gt;"",AF$9&lt;=$E44,AF$9+'06 Lists'!$B$11-1&gt;=$D44),"B","")&amp;IF(AND($F44&lt;&gt;"",AF$9&lt;=$F44,AF$9+'06 Lists'!$B$11-1&gt;=$D44),"F",""))</x:f>
      </x:c>
      <x:c r="AG44" s="155" t="str">
        <x:f>IF(OR($A44="",AG$9="",$D44=""),"",IF(AND($E44&lt;&gt;"",AG$9&lt;=$E44,AG$9+'06 Lists'!$B$11-1&gt;=$D44),"B","")&amp;IF(AND($F44&lt;&gt;"",AG$9&lt;=$F44,AG$9+'06 Lists'!$B$11-1&gt;=$D44),"F",""))</x:f>
      </x:c>
    </x:row>
    <x:row r="45" ht="31" customHeight="1">
      <x:c r="A45" s="155" t="str">
        <x:f>IF('B1 Schedule'!A45="","",IF('B1 Schedule'!A45="","",'B1 Schedule'!A45))</x:f>
      </x:c>
      <x:c r="B45" s="155" t="str">
        <x:f>IF('B1 Schedule'!A45="","",IF('B1 Schedule'!B45="","",'B1 Schedule'!B45))</x:f>
      </x:c>
      <x:c r="C45" s="155" t="str">
        <x:f>IF('B1 Schedule'!A45="","",IF('B1 Schedule'!D45="","",'B1 Schedule'!D45))</x:f>
      </x:c>
      <x:c r="D45" s="246" t="str">
        <x:f>IF('B1 Schedule'!A45="","",IF('B1 Schedule'!F45="","",'B1 Schedule'!F45))</x:f>
      </x:c>
      <x:c r="E45" s="246" t="str">
        <x:f>IF('B1 Schedule'!A45="","",IF('B1 Schedule'!G45="","",'B1 Schedule'!G45))</x:f>
      </x:c>
      <x:c r="F45" s="246" t="str">
        <x:f>IF('B1 Schedule'!A45="","",IF('B1 Schedule'!I45&lt;&gt;"",'B1 Schedule'!I45,IF('B1 Schedule'!J45="","",'B1 Schedule'!J45)))</x:f>
      </x:c>
      <x:c r="G45" s="155" t="str">
        <x:f>IF('B1 Schedule'!A45="","",IF('B1 Schedule'!N45="","",'B1 Schedule'!N45))</x:f>
      </x:c>
      <x:c r="H45" s="155" t="str">
        <x:f>IF(OR($A45="",H$9="",$D45=""),"",IF(AND($E45&lt;&gt;"",H$9&lt;=$E45,H$9+'06 Lists'!$B$11-1&gt;=$D45),"B","")&amp;IF(AND($F45&lt;&gt;"",H$9&lt;=$F45,H$9+'06 Lists'!$B$11-1&gt;=$D45),"F",""))</x:f>
      </x:c>
      <x:c r="I45" s="155" t="str">
        <x:f>IF(OR($A45="",I$9="",$D45=""),"",IF(AND($E45&lt;&gt;"",I$9&lt;=$E45,I$9+'06 Lists'!$B$11-1&gt;=$D45),"B","")&amp;IF(AND($F45&lt;&gt;"",I$9&lt;=$F45,I$9+'06 Lists'!$B$11-1&gt;=$D45),"F",""))</x:f>
      </x:c>
      <x:c r="J45" s="155" t="str">
        <x:f>IF(OR($A45="",J$9="",$D45=""),"",IF(AND($E45&lt;&gt;"",J$9&lt;=$E45,J$9+'06 Lists'!$B$11-1&gt;=$D45),"B","")&amp;IF(AND($F45&lt;&gt;"",J$9&lt;=$F45,J$9+'06 Lists'!$B$11-1&gt;=$D45),"F",""))</x:f>
      </x:c>
      <x:c r="K45" s="155" t="str">
        <x:f>IF(OR($A45="",K$9="",$D45=""),"",IF(AND($E45&lt;&gt;"",K$9&lt;=$E45,K$9+'06 Lists'!$B$11-1&gt;=$D45),"B","")&amp;IF(AND($F45&lt;&gt;"",K$9&lt;=$F45,K$9+'06 Lists'!$B$11-1&gt;=$D45),"F",""))</x:f>
      </x:c>
      <x:c r="L45" s="155" t="str">
        <x:f>IF(OR($A45="",L$9="",$D45=""),"",IF(AND($E45&lt;&gt;"",L$9&lt;=$E45,L$9+'06 Lists'!$B$11-1&gt;=$D45),"B","")&amp;IF(AND($F45&lt;&gt;"",L$9&lt;=$F45,L$9+'06 Lists'!$B$11-1&gt;=$D45),"F",""))</x:f>
      </x:c>
      <x:c r="M45" s="155" t="str">
        <x:f>IF(OR($A45="",M$9="",$D45=""),"",IF(AND($E45&lt;&gt;"",M$9&lt;=$E45,M$9+'06 Lists'!$B$11-1&gt;=$D45),"B","")&amp;IF(AND($F45&lt;&gt;"",M$9&lt;=$F45,M$9+'06 Lists'!$B$11-1&gt;=$D45),"F",""))</x:f>
      </x:c>
      <x:c r="N45" s="155" t="str">
        <x:f>IF(OR($A45="",N$9="",$D45=""),"",IF(AND($E45&lt;&gt;"",N$9&lt;=$E45,N$9+'06 Lists'!$B$11-1&gt;=$D45),"B","")&amp;IF(AND($F45&lt;&gt;"",N$9&lt;=$F45,N$9+'06 Lists'!$B$11-1&gt;=$D45),"F",""))</x:f>
      </x:c>
      <x:c r="O45" s="155" t="str">
        <x:f>IF(OR($A45="",O$9="",$D45=""),"",IF(AND($E45&lt;&gt;"",O$9&lt;=$E45,O$9+'06 Lists'!$B$11-1&gt;=$D45),"B","")&amp;IF(AND($F45&lt;&gt;"",O$9&lt;=$F45,O$9+'06 Lists'!$B$11-1&gt;=$D45),"F",""))</x:f>
      </x:c>
      <x:c r="P45" s="155" t="str">
        <x:f>IF(OR($A45="",P$9="",$D45=""),"",IF(AND($E45&lt;&gt;"",P$9&lt;=$E45,P$9+'06 Lists'!$B$11-1&gt;=$D45),"B","")&amp;IF(AND($F45&lt;&gt;"",P$9&lt;=$F45,P$9+'06 Lists'!$B$11-1&gt;=$D45),"F",""))</x:f>
      </x:c>
      <x:c r="Q45" s="155" t="str">
        <x:f>IF(OR($A45="",Q$9="",$D45=""),"",IF(AND($E45&lt;&gt;"",Q$9&lt;=$E45,Q$9+'06 Lists'!$B$11-1&gt;=$D45),"B","")&amp;IF(AND($F45&lt;&gt;"",Q$9&lt;=$F45,Q$9+'06 Lists'!$B$11-1&gt;=$D45),"F",""))</x:f>
      </x:c>
      <x:c r="R45" s="155" t="str">
        <x:f>IF(OR($A45="",R$9="",$D45=""),"",IF(AND($E45&lt;&gt;"",R$9&lt;=$E45,R$9+'06 Lists'!$B$11-1&gt;=$D45),"B","")&amp;IF(AND($F45&lt;&gt;"",R$9&lt;=$F45,R$9+'06 Lists'!$B$11-1&gt;=$D45),"F",""))</x:f>
      </x:c>
      <x:c r="S45" s="155" t="str">
        <x:f>IF(OR($A45="",S$9="",$D45=""),"",IF(AND($E45&lt;&gt;"",S$9&lt;=$E45,S$9+'06 Lists'!$B$11-1&gt;=$D45),"B","")&amp;IF(AND($F45&lt;&gt;"",S$9&lt;=$F45,S$9+'06 Lists'!$B$11-1&gt;=$D45),"F",""))</x:f>
      </x:c>
      <x:c r="T45" s="155" t="str">
        <x:f>IF(OR($A45="",T$9="",$D45=""),"",IF(AND($E45&lt;&gt;"",T$9&lt;=$E45,T$9+'06 Lists'!$B$11-1&gt;=$D45),"B","")&amp;IF(AND($F45&lt;&gt;"",T$9&lt;=$F45,T$9+'06 Lists'!$B$11-1&gt;=$D45),"F",""))</x:f>
      </x:c>
      <x:c r="U45" s="155" t="str">
        <x:f>IF(OR($A45="",U$9="",$D45=""),"",IF(AND($E45&lt;&gt;"",U$9&lt;=$E45,U$9+'06 Lists'!$B$11-1&gt;=$D45),"B","")&amp;IF(AND($F45&lt;&gt;"",U$9&lt;=$F45,U$9+'06 Lists'!$B$11-1&gt;=$D45),"F",""))</x:f>
      </x:c>
      <x:c r="V45" s="155" t="str">
        <x:f>IF(OR($A45="",V$9="",$D45=""),"",IF(AND($E45&lt;&gt;"",V$9&lt;=$E45,V$9+'06 Lists'!$B$11-1&gt;=$D45),"B","")&amp;IF(AND($F45&lt;&gt;"",V$9&lt;=$F45,V$9+'06 Lists'!$B$11-1&gt;=$D45),"F",""))</x:f>
      </x:c>
      <x:c r="W45" s="155" t="str">
        <x:f>IF(OR($A45="",W$9="",$D45=""),"",IF(AND($E45&lt;&gt;"",W$9&lt;=$E45,W$9+'06 Lists'!$B$11-1&gt;=$D45),"B","")&amp;IF(AND($F45&lt;&gt;"",W$9&lt;=$F45,W$9+'06 Lists'!$B$11-1&gt;=$D45),"F",""))</x:f>
      </x:c>
      <x:c r="X45" s="155" t="str">
        <x:f>IF(OR($A45="",X$9="",$D45=""),"",IF(AND($E45&lt;&gt;"",X$9&lt;=$E45,X$9+'06 Lists'!$B$11-1&gt;=$D45),"B","")&amp;IF(AND($F45&lt;&gt;"",X$9&lt;=$F45,X$9+'06 Lists'!$B$11-1&gt;=$D45),"F",""))</x:f>
      </x:c>
      <x:c r="Y45" s="155" t="str">
        <x:f>IF(OR($A45="",Y$9="",$D45=""),"",IF(AND($E45&lt;&gt;"",Y$9&lt;=$E45,Y$9+'06 Lists'!$B$11-1&gt;=$D45),"B","")&amp;IF(AND($F45&lt;&gt;"",Y$9&lt;=$F45,Y$9+'06 Lists'!$B$11-1&gt;=$D45),"F",""))</x:f>
      </x:c>
      <x:c r="Z45" s="155" t="str">
        <x:f>IF(OR($A45="",Z$9="",$D45=""),"",IF(AND($E45&lt;&gt;"",Z$9&lt;=$E45,Z$9+'06 Lists'!$B$11-1&gt;=$D45),"B","")&amp;IF(AND($F45&lt;&gt;"",Z$9&lt;=$F45,Z$9+'06 Lists'!$B$11-1&gt;=$D45),"F",""))</x:f>
      </x:c>
      <x:c r="AA45" s="155" t="str">
        <x:f>IF(OR($A45="",AA$9="",$D45=""),"",IF(AND($E45&lt;&gt;"",AA$9&lt;=$E45,AA$9+'06 Lists'!$B$11-1&gt;=$D45),"B","")&amp;IF(AND($F45&lt;&gt;"",AA$9&lt;=$F45,AA$9+'06 Lists'!$B$11-1&gt;=$D45),"F",""))</x:f>
      </x:c>
      <x:c r="AB45" s="155" t="str">
        <x:f>IF(OR($A45="",AB$9="",$D45=""),"",IF(AND($E45&lt;&gt;"",AB$9&lt;=$E45,AB$9+'06 Lists'!$B$11-1&gt;=$D45),"B","")&amp;IF(AND($F45&lt;&gt;"",AB$9&lt;=$F45,AB$9+'06 Lists'!$B$11-1&gt;=$D45),"F",""))</x:f>
      </x:c>
      <x:c r="AC45" s="155" t="str">
        <x:f>IF(OR($A45="",AC$9="",$D45=""),"",IF(AND($E45&lt;&gt;"",AC$9&lt;=$E45,AC$9+'06 Lists'!$B$11-1&gt;=$D45),"B","")&amp;IF(AND($F45&lt;&gt;"",AC$9&lt;=$F45,AC$9+'06 Lists'!$B$11-1&gt;=$D45),"F",""))</x:f>
      </x:c>
      <x:c r="AD45" s="155" t="str">
        <x:f>IF(OR($A45="",AD$9="",$D45=""),"",IF(AND($E45&lt;&gt;"",AD$9&lt;=$E45,AD$9+'06 Lists'!$B$11-1&gt;=$D45),"B","")&amp;IF(AND($F45&lt;&gt;"",AD$9&lt;=$F45,AD$9+'06 Lists'!$B$11-1&gt;=$D45),"F",""))</x:f>
      </x:c>
      <x:c r="AE45" s="155" t="str">
        <x:f>IF(OR($A45="",AE$9="",$D45=""),"",IF(AND($E45&lt;&gt;"",AE$9&lt;=$E45,AE$9+'06 Lists'!$B$11-1&gt;=$D45),"B","")&amp;IF(AND($F45&lt;&gt;"",AE$9&lt;=$F45,AE$9+'06 Lists'!$B$11-1&gt;=$D45),"F",""))</x:f>
      </x:c>
      <x:c r="AF45" s="155" t="str">
        <x:f>IF(OR($A45="",AF$9="",$D45=""),"",IF(AND($E45&lt;&gt;"",AF$9&lt;=$E45,AF$9+'06 Lists'!$B$11-1&gt;=$D45),"B","")&amp;IF(AND($F45&lt;&gt;"",AF$9&lt;=$F45,AF$9+'06 Lists'!$B$11-1&gt;=$D45),"F",""))</x:f>
      </x:c>
      <x:c r="AG45" s="155" t="str">
        <x:f>IF(OR($A45="",AG$9="",$D45=""),"",IF(AND($E45&lt;&gt;"",AG$9&lt;=$E45,AG$9+'06 Lists'!$B$11-1&gt;=$D45),"B","")&amp;IF(AND($F45&lt;&gt;"",AG$9&lt;=$F45,AG$9+'06 Lists'!$B$11-1&gt;=$D45),"F",""))</x:f>
      </x:c>
    </x:row>
    <x:row r="46" ht="31" customHeight="1">
      <x:c r="A46" s="155" t="str">
        <x:f>IF('B1 Schedule'!A46="","",IF('B1 Schedule'!A46="","",'B1 Schedule'!A46))</x:f>
      </x:c>
      <x:c r="B46" s="155" t="str">
        <x:f>IF('B1 Schedule'!A46="","",IF('B1 Schedule'!B46="","",'B1 Schedule'!B46))</x:f>
      </x:c>
      <x:c r="C46" s="155" t="str">
        <x:f>IF('B1 Schedule'!A46="","",IF('B1 Schedule'!D46="","",'B1 Schedule'!D46))</x:f>
      </x:c>
      <x:c r="D46" s="246" t="str">
        <x:f>IF('B1 Schedule'!A46="","",IF('B1 Schedule'!F46="","",'B1 Schedule'!F46))</x:f>
      </x:c>
      <x:c r="E46" s="246" t="str">
        <x:f>IF('B1 Schedule'!A46="","",IF('B1 Schedule'!G46="","",'B1 Schedule'!G46))</x:f>
      </x:c>
      <x:c r="F46" s="246" t="str">
        <x:f>IF('B1 Schedule'!A46="","",IF('B1 Schedule'!I46&lt;&gt;"",'B1 Schedule'!I46,IF('B1 Schedule'!J46="","",'B1 Schedule'!J46)))</x:f>
      </x:c>
      <x:c r="G46" s="155" t="str">
        <x:f>IF('B1 Schedule'!A46="","",IF('B1 Schedule'!N46="","",'B1 Schedule'!N46))</x:f>
      </x:c>
      <x:c r="H46" s="155" t="str">
        <x:f>IF(OR($A46="",H$9="",$D46=""),"",IF(AND($E46&lt;&gt;"",H$9&lt;=$E46,H$9+'06 Lists'!$B$11-1&gt;=$D46),"B","")&amp;IF(AND($F46&lt;&gt;"",H$9&lt;=$F46,H$9+'06 Lists'!$B$11-1&gt;=$D46),"F",""))</x:f>
      </x:c>
      <x:c r="I46" s="155" t="str">
        <x:f>IF(OR($A46="",I$9="",$D46=""),"",IF(AND($E46&lt;&gt;"",I$9&lt;=$E46,I$9+'06 Lists'!$B$11-1&gt;=$D46),"B","")&amp;IF(AND($F46&lt;&gt;"",I$9&lt;=$F46,I$9+'06 Lists'!$B$11-1&gt;=$D46),"F",""))</x:f>
      </x:c>
      <x:c r="J46" s="155" t="str">
        <x:f>IF(OR($A46="",J$9="",$D46=""),"",IF(AND($E46&lt;&gt;"",J$9&lt;=$E46,J$9+'06 Lists'!$B$11-1&gt;=$D46),"B","")&amp;IF(AND($F46&lt;&gt;"",J$9&lt;=$F46,J$9+'06 Lists'!$B$11-1&gt;=$D46),"F",""))</x:f>
      </x:c>
      <x:c r="K46" s="155" t="str">
        <x:f>IF(OR($A46="",K$9="",$D46=""),"",IF(AND($E46&lt;&gt;"",K$9&lt;=$E46,K$9+'06 Lists'!$B$11-1&gt;=$D46),"B","")&amp;IF(AND($F46&lt;&gt;"",K$9&lt;=$F46,K$9+'06 Lists'!$B$11-1&gt;=$D46),"F",""))</x:f>
      </x:c>
      <x:c r="L46" s="155" t="str">
        <x:f>IF(OR($A46="",L$9="",$D46=""),"",IF(AND($E46&lt;&gt;"",L$9&lt;=$E46,L$9+'06 Lists'!$B$11-1&gt;=$D46),"B","")&amp;IF(AND($F46&lt;&gt;"",L$9&lt;=$F46,L$9+'06 Lists'!$B$11-1&gt;=$D46),"F",""))</x:f>
      </x:c>
      <x:c r="M46" s="155" t="str">
        <x:f>IF(OR($A46="",M$9="",$D46=""),"",IF(AND($E46&lt;&gt;"",M$9&lt;=$E46,M$9+'06 Lists'!$B$11-1&gt;=$D46),"B","")&amp;IF(AND($F46&lt;&gt;"",M$9&lt;=$F46,M$9+'06 Lists'!$B$11-1&gt;=$D46),"F",""))</x:f>
      </x:c>
      <x:c r="N46" s="155" t="str">
        <x:f>IF(OR($A46="",N$9="",$D46=""),"",IF(AND($E46&lt;&gt;"",N$9&lt;=$E46,N$9+'06 Lists'!$B$11-1&gt;=$D46),"B","")&amp;IF(AND($F46&lt;&gt;"",N$9&lt;=$F46,N$9+'06 Lists'!$B$11-1&gt;=$D46),"F",""))</x:f>
      </x:c>
      <x:c r="O46" s="155" t="str">
        <x:f>IF(OR($A46="",O$9="",$D46=""),"",IF(AND($E46&lt;&gt;"",O$9&lt;=$E46,O$9+'06 Lists'!$B$11-1&gt;=$D46),"B","")&amp;IF(AND($F46&lt;&gt;"",O$9&lt;=$F46,O$9+'06 Lists'!$B$11-1&gt;=$D46),"F",""))</x:f>
      </x:c>
      <x:c r="P46" s="155" t="str">
        <x:f>IF(OR($A46="",P$9="",$D46=""),"",IF(AND($E46&lt;&gt;"",P$9&lt;=$E46,P$9+'06 Lists'!$B$11-1&gt;=$D46),"B","")&amp;IF(AND($F46&lt;&gt;"",P$9&lt;=$F46,P$9+'06 Lists'!$B$11-1&gt;=$D46),"F",""))</x:f>
      </x:c>
      <x:c r="Q46" s="155" t="str">
        <x:f>IF(OR($A46="",Q$9="",$D46=""),"",IF(AND($E46&lt;&gt;"",Q$9&lt;=$E46,Q$9+'06 Lists'!$B$11-1&gt;=$D46),"B","")&amp;IF(AND($F46&lt;&gt;"",Q$9&lt;=$F46,Q$9+'06 Lists'!$B$11-1&gt;=$D46),"F",""))</x:f>
      </x:c>
      <x:c r="R46" s="155" t="str">
        <x:f>IF(OR($A46="",R$9="",$D46=""),"",IF(AND($E46&lt;&gt;"",R$9&lt;=$E46,R$9+'06 Lists'!$B$11-1&gt;=$D46),"B","")&amp;IF(AND($F46&lt;&gt;"",R$9&lt;=$F46,R$9+'06 Lists'!$B$11-1&gt;=$D46),"F",""))</x:f>
      </x:c>
      <x:c r="S46" s="155" t="str">
        <x:f>IF(OR($A46="",S$9="",$D46=""),"",IF(AND($E46&lt;&gt;"",S$9&lt;=$E46,S$9+'06 Lists'!$B$11-1&gt;=$D46),"B","")&amp;IF(AND($F46&lt;&gt;"",S$9&lt;=$F46,S$9+'06 Lists'!$B$11-1&gt;=$D46),"F",""))</x:f>
      </x:c>
      <x:c r="T46" s="155" t="str">
        <x:f>IF(OR($A46="",T$9="",$D46=""),"",IF(AND($E46&lt;&gt;"",T$9&lt;=$E46,T$9+'06 Lists'!$B$11-1&gt;=$D46),"B","")&amp;IF(AND($F46&lt;&gt;"",T$9&lt;=$F46,T$9+'06 Lists'!$B$11-1&gt;=$D46),"F",""))</x:f>
      </x:c>
      <x:c r="U46" s="155" t="str">
        <x:f>IF(OR($A46="",U$9="",$D46=""),"",IF(AND($E46&lt;&gt;"",U$9&lt;=$E46,U$9+'06 Lists'!$B$11-1&gt;=$D46),"B","")&amp;IF(AND($F46&lt;&gt;"",U$9&lt;=$F46,U$9+'06 Lists'!$B$11-1&gt;=$D46),"F",""))</x:f>
      </x:c>
      <x:c r="V46" s="155" t="str">
        <x:f>IF(OR($A46="",V$9="",$D46=""),"",IF(AND($E46&lt;&gt;"",V$9&lt;=$E46,V$9+'06 Lists'!$B$11-1&gt;=$D46),"B","")&amp;IF(AND($F46&lt;&gt;"",V$9&lt;=$F46,V$9+'06 Lists'!$B$11-1&gt;=$D46),"F",""))</x:f>
      </x:c>
      <x:c r="W46" s="155" t="str">
        <x:f>IF(OR($A46="",W$9="",$D46=""),"",IF(AND($E46&lt;&gt;"",W$9&lt;=$E46,W$9+'06 Lists'!$B$11-1&gt;=$D46),"B","")&amp;IF(AND($F46&lt;&gt;"",W$9&lt;=$F46,W$9+'06 Lists'!$B$11-1&gt;=$D46),"F",""))</x:f>
      </x:c>
      <x:c r="X46" s="155" t="str">
        <x:f>IF(OR($A46="",X$9="",$D46=""),"",IF(AND($E46&lt;&gt;"",X$9&lt;=$E46,X$9+'06 Lists'!$B$11-1&gt;=$D46),"B","")&amp;IF(AND($F46&lt;&gt;"",X$9&lt;=$F46,X$9+'06 Lists'!$B$11-1&gt;=$D46),"F",""))</x:f>
      </x:c>
      <x:c r="Y46" s="155" t="str">
        <x:f>IF(OR($A46="",Y$9="",$D46=""),"",IF(AND($E46&lt;&gt;"",Y$9&lt;=$E46,Y$9+'06 Lists'!$B$11-1&gt;=$D46),"B","")&amp;IF(AND($F46&lt;&gt;"",Y$9&lt;=$F46,Y$9+'06 Lists'!$B$11-1&gt;=$D46),"F",""))</x:f>
      </x:c>
      <x:c r="Z46" s="155" t="str">
        <x:f>IF(OR($A46="",Z$9="",$D46=""),"",IF(AND($E46&lt;&gt;"",Z$9&lt;=$E46,Z$9+'06 Lists'!$B$11-1&gt;=$D46),"B","")&amp;IF(AND($F46&lt;&gt;"",Z$9&lt;=$F46,Z$9+'06 Lists'!$B$11-1&gt;=$D46),"F",""))</x:f>
      </x:c>
      <x:c r="AA46" s="155" t="str">
        <x:f>IF(OR($A46="",AA$9="",$D46=""),"",IF(AND($E46&lt;&gt;"",AA$9&lt;=$E46,AA$9+'06 Lists'!$B$11-1&gt;=$D46),"B","")&amp;IF(AND($F46&lt;&gt;"",AA$9&lt;=$F46,AA$9+'06 Lists'!$B$11-1&gt;=$D46),"F",""))</x:f>
      </x:c>
      <x:c r="AB46" s="155" t="str">
        <x:f>IF(OR($A46="",AB$9="",$D46=""),"",IF(AND($E46&lt;&gt;"",AB$9&lt;=$E46,AB$9+'06 Lists'!$B$11-1&gt;=$D46),"B","")&amp;IF(AND($F46&lt;&gt;"",AB$9&lt;=$F46,AB$9+'06 Lists'!$B$11-1&gt;=$D46),"F",""))</x:f>
      </x:c>
      <x:c r="AC46" s="155" t="str">
        <x:f>IF(OR($A46="",AC$9="",$D46=""),"",IF(AND($E46&lt;&gt;"",AC$9&lt;=$E46,AC$9+'06 Lists'!$B$11-1&gt;=$D46),"B","")&amp;IF(AND($F46&lt;&gt;"",AC$9&lt;=$F46,AC$9+'06 Lists'!$B$11-1&gt;=$D46),"F",""))</x:f>
      </x:c>
      <x:c r="AD46" s="155" t="str">
        <x:f>IF(OR($A46="",AD$9="",$D46=""),"",IF(AND($E46&lt;&gt;"",AD$9&lt;=$E46,AD$9+'06 Lists'!$B$11-1&gt;=$D46),"B","")&amp;IF(AND($F46&lt;&gt;"",AD$9&lt;=$F46,AD$9+'06 Lists'!$B$11-1&gt;=$D46),"F",""))</x:f>
      </x:c>
      <x:c r="AE46" s="155" t="str">
        <x:f>IF(OR($A46="",AE$9="",$D46=""),"",IF(AND($E46&lt;&gt;"",AE$9&lt;=$E46,AE$9+'06 Lists'!$B$11-1&gt;=$D46),"B","")&amp;IF(AND($F46&lt;&gt;"",AE$9&lt;=$F46,AE$9+'06 Lists'!$B$11-1&gt;=$D46),"F",""))</x:f>
      </x:c>
      <x:c r="AF46" s="155" t="str">
        <x:f>IF(OR($A46="",AF$9="",$D46=""),"",IF(AND($E46&lt;&gt;"",AF$9&lt;=$E46,AF$9+'06 Lists'!$B$11-1&gt;=$D46),"B","")&amp;IF(AND($F46&lt;&gt;"",AF$9&lt;=$F46,AF$9+'06 Lists'!$B$11-1&gt;=$D46),"F",""))</x:f>
      </x:c>
      <x:c r="AG46" s="155" t="str">
        <x:f>IF(OR($A46="",AG$9="",$D46=""),"",IF(AND($E46&lt;&gt;"",AG$9&lt;=$E46,AG$9+'06 Lists'!$B$11-1&gt;=$D46),"B","")&amp;IF(AND($F46&lt;&gt;"",AG$9&lt;=$F46,AG$9+'06 Lists'!$B$11-1&gt;=$D46),"F",""))</x:f>
      </x:c>
    </x:row>
    <x:row r="47" ht="31" customHeight="1">
      <x:c r="A47" s="155" t="str">
        <x:f>IF('B1 Schedule'!A47="","",IF('B1 Schedule'!A47="","",'B1 Schedule'!A47))</x:f>
      </x:c>
      <x:c r="B47" s="155" t="str">
        <x:f>IF('B1 Schedule'!A47="","",IF('B1 Schedule'!B47="","",'B1 Schedule'!B47))</x:f>
      </x:c>
      <x:c r="C47" s="155" t="str">
        <x:f>IF('B1 Schedule'!A47="","",IF('B1 Schedule'!D47="","",'B1 Schedule'!D47))</x:f>
      </x:c>
      <x:c r="D47" s="246" t="str">
        <x:f>IF('B1 Schedule'!A47="","",IF('B1 Schedule'!F47="","",'B1 Schedule'!F47))</x:f>
      </x:c>
      <x:c r="E47" s="246" t="str">
        <x:f>IF('B1 Schedule'!A47="","",IF('B1 Schedule'!G47="","",'B1 Schedule'!G47))</x:f>
      </x:c>
      <x:c r="F47" s="246" t="str">
        <x:f>IF('B1 Schedule'!A47="","",IF('B1 Schedule'!I47&lt;&gt;"",'B1 Schedule'!I47,IF('B1 Schedule'!J47="","",'B1 Schedule'!J47)))</x:f>
      </x:c>
      <x:c r="G47" s="155" t="str">
        <x:f>IF('B1 Schedule'!A47="","",IF('B1 Schedule'!N47="","",'B1 Schedule'!N47))</x:f>
      </x:c>
      <x:c r="H47" s="155" t="str">
        <x:f>IF(OR($A47="",H$9="",$D47=""),"",IF(AND($E47&lt;&gt;"",H$9&lt;=$E47,H$9+'06 Lists'!$B$11-1&gt;=$D47),"B","")&amp;IF(AND($F47&lt;&gt;"",H$9&lt;=$F47,H$9+'06 Lists'!$B$11-1&gt;=$D47),"F",""))</x:f>
      </x:c>
      <x:c r="I47" s="155" t="str">
        <x:f>IF(OR($A47="",I$9="",$D47=""),"",IF(AND($E47&lt;&gt;"",I$9&lt;=$E47,I$9+'06 Lists'!$B$11-1&gt;=$D47),"B","")&amp;IF(AND($F47&lt;&gt;"",I$9&lt;=$F47,I$9+'06 Lists'!$B$11-1&gt;=$D47),"F",""))</x:f>
      </x:c>
      <x:c r="J47" s="155" t="str">
        <x:f>IF(OR($A47="",J$9="",$D47=""),"",IF(AND($E47&lt;&gt;"",J$9&lt;=$E47,J$9+'06 Lists'!$B$11-1&gt;=$D47),"B","")&amp;IF(AND($F47&lt;&gt;"",J$9&lt;=$F47,J$9+'06 Lists'!$B$11-1&gt;=$D47),"F",""))</x:f>
      </x:c>
      <x:c r="K47" s="155" t="str">
        <x:f>IF(OR($A47="",K$9="",$D47=""),"",IF(AND($E47&lt;&gt;"",K$9&lt;=$E47,K$9+'06 Lists'!$B$11-1&gt;=$D47),"B","")&amp;IF(AND($F47&lt;&gt;"",K$9&lt;=$F47,K$9+'06 Lists'!$B$11-1&gt;=$D47),"F",""))</x:f>
      </x:c>
      <x:c r="L47" s="155" t="str">
        <x:f>IF(OR($A47="",L$9="",$D47=""),"",IF(AND($E47&lt;&gt;"",L$9&lt;=$E47,L$9+'06 Lists'!$B$11-1&gt;=$D47),"B","")&amp;IF(AND($F47&lt;&gt;"",L$9&lt;=$F47,L$9+'06 Lists'!$B$11-1&gt;=$D47),"F",""))</x:f>
      </x:c>
      <x:c r="M47" s="155" t="str">
        <x:f>IF(OR($A47="",M$9="",$D47=""),"",IF(AND($E47&lt;&gt;"",M$9&lt;=$E47,M$9+'06 Lists'!$B$11-1&gt;=$D47),"B","")&amp;IF(AND($F47&lt;&gt;"",M$9&lt;=$F47,M$9+'06 Lists'!$B$11-1&gt;=$D47),"F",""))</x:f>
      </x:c>
      <x:c r="N47" s="155" t="str">
        <x:f>IF(OR($A47="",N$9="",$D47=""),"",IF(AND($E47&lt;&gt;"",N$9&lt;=$E47,N$9+'06 Lists'!$B$11-1&gt;=$D47),"B","")&amp;IF(AND($F47&lt;&gt;"",N$9&lt;=$F47,N$9+'06 Lists'!$B$11-1&gt;=$D47),"F",""))</x:f>
      </x:c>
      <x:c r="O47" s="155" t="str">
        <x:f>IF(OR($A47="",O$9="",$D47=""),"",IF(AND($E47&lt;&gt;"",O$9&lt;=$E47,O$9+'06 Lists'!$B$11-1&gt;=$D47),"B","")&amp;IF(AND($F47&lt;&gt;"",O$9&lt;=$F47,O$9+'06 Lists'!$B$11-1&gt;=$D47),"F",""))</x:f>
      </x:c>
      <x:c r="P47" s="155" t="str">
        <x:f>IF(OR($A47="",P$9="",$D47=""),"",IF(AND($E47&lt;&gt;"",P$9&lt;=$E47,P$9+'06 Lists'!$B$11-1&gt;=$D47),"B","")&amp;IF(AND($F47&lt;&gt;"",P$9&lt;=$F47,P$9+'06 Lists'!$B$11-1&gt;=$D47),"F",""))</x:f>
      </x:c>
      <x:c r="Q47" s="155" t="str">
        <x:f>IF(OR($A47="",Q$9="",$D47=""),"",IF(AND($E47&lt;&gt;"",Q$9&lt;=$E47,Q$9+'06 Lists'!$B$11-1&gt;=$D47),"B","")&amp;IF(AND($F47&lt;&gt;"",Q$9&lt;=$F47,Q$9+'06 Lists'!$B$11-1&gt;=$D47),"F",""))</x:f>
      </x:c>
      <x:c r="R47" s="155" t="str">
        <x:f>IF(OR($A47="",R$9="",$D47=""),"",IF(AND($E47&lt;&gt;"",R$9&lt;=$E47,R$9+'06 Lists'!$B$11-1&gt;=$D47),"B","")&amp;IF(AND($F47&lt;&gt;"",R$9&lt;=$F47,R$9+'06 Lists'!$B$11-1&gt;=$D47),"F",""))</x:f>
      </x:c>
      <x:c r="S47" s="155" t="str">
        <x:f>IF(OR($A47="",S$9="",$D47=""),"",IF(AND($E47&lt;&gt;"",S$9&lt;=$E47,S$9+'06 Lists'!$B$11-1&gt;=$D47),"B","")&amp;IF(AND($F47&lt;&gt;"",S$9&lt;=$F47,S$9+'06 Lists'!$B$11-1&gt;=$D47),"F",""))</x:f>
      </x:c>
      <x:c r="T47" s="155" t="str">
        <x:f>IF(OR($A47="",T$9="",$D47=""),"",IF(AND($E47&lt;&gt;"",T$9&lt;=$E47,T$9+'06 Lists'!$B$11-1&gt;=$D47),"B","")&amp;IF(AND($F47&lt;&gt;"",T$9&lt;=$F47,T$9+'06 Lists'!$B$11-1&gt;=$D47),"F",""))</x:f>
      </x:c>
      <x:c r="U47" s="155" t="str">
        <x:f>IF(OR($A47="",U$9="",$D47=""),"",IF(AND($E47&lt;&gt;"",U$9&lt;=$E47,U$9+'06 Lists'!$B$11-1&gt;=$D47),"B","")&amp;IF(AND($F47&lt;&gt;"",U$9&lt;=$F47,U$9+'06 Lists'!$B$11-1&gt;=$D47),"F",""))</x:f>
      </x:c>
      <x:c r="V47" s="155" t="str">
        <x:f>IF(OR($A47="",V$9="",$D47=""),"",IF(AND($E47&lt;&gt;"",V$9&lt;=$E47,V$9+'06 Lists'!$B$11-1&gt;=$D47),"B","")&amp;IF(AND($F47&lt;&gt;"",V$9&lt;=$F47,V$9+'06 Lists'!$B$11-1&gt;=$D47),"F",""))</x:f>
      </x:c>
      <x:c r="W47" s="155" t="str">
        <x:f>IF(OR($A47="",W$9="",$D47=""),"",IF(AND($E47&lt;&gt;"",W$9&lt;=$E47,W$9+'06 Lists'!$B$11-1&gt;=$D47),"B","")&amp;IF(AND($F47&lt;&gt;"",W$9&lt;=$F47,W$9+'06 Lists'!$B$11-1&gt;=$D47),"F",""))</x:f>
      </x:c>
      <x:c r="X47" s="155" t="str">
        <x:f>IF(OR($A47="",X$9="",$D47=""),"",IF(AND($E47&lt;&gt;"",X$9&lt;=$E47,X$9+'06 Lists'!$B$11-1&gt;=$D47),"B","")&amp;IF(AND($F47&lt;&gt;"",X$9&lt;=$F47,X$9+'06 Lists'!$B$11-1&gt;=$D47),"F",""))</x:f>
      </x:c>
      <x:c r="Y47" s="155" t="str">
        <x:f>IF(OR($A47="",Y$9="",$D47=""),"",IF(AND($E47&lt;&gt;"",Y$9&lt;=$E47,Y$9+'06 Lists'!$B$11-1&gt;=$D47),"B","")&amp;IF(AND($F47&lt;&gt;"",Y$9&lt;=$F47,Y$9+'06 Lists'!$B$11-1&gt;=$D47),"F",""))</x:f>
      </x:c>
      <x:c r="Z47" s="155" t="str">
        <x:f>IF(OR($A47="",Z$9="",$D47=""),"",IF(AND($E47&lt;&gt;"",Z$9&lt;=$E47,Z$9+'06 Lists'!$B$11-1&gt;=$D47),"B","")&amp;IF(AND($F47&lt;&gt;"",Z$9&lt;=$F47,Z$9+'06 Lists'!$B$11-1&gt;=$D47),"F",""))</x:f>
      </x:c>
      <x:c r="AA47" s="155" t="str">
        <x:f>IF(OR($A47="",AA$9="",$D47=""),"",IF(AND($E47&lt;&gt;"",AA$9&lt;=$E47,AA$9+'06 Lists'!$B$11-1&gt;=$D47),"B","")&amp;IF(AND($F47&lt;&gt;"",AA$9&lt;=$F47,AA$9+'06 Lists'!$B$11-1&gt;=$D47),"F",""))</x:f>
      </x:c>
      <x:c r="AB47" s="155" t="str">
        <x:f>IF(OR($A47="",AB$9="",$D47=""),"",IF(AND($E47&lt;&gt;"",AB$9&lt;=$E47,AB$9+'06 Lists'!$B$11-1&gt;=$D47),"B","")&amp;IF(AND($F47&lt;&gt;"",AB$9&lt;=$F47,AB$9+'06 Lists'!$B$11-1&gt;=$D47),"F",""))</x:f>
      </x:c>
      <x:c r="AC47" s="155" t="str">
        <x:f>IF(OR($A47="",AC$9="",$D47=""),"",IF(AND($E47&lt;&gt;"",AC$9&lt;=$E47,AC$9+'06 Lists'!$B$11-1&gt;=$D47),"B","")&amp;IF(AND($F47&lt;&gt;"",AC$9&lt;=$F47,AC$9+'06 Lists'!$B$11-1&gt;=$D47),"F",""))</x:f>
      </x:c>
      <x:c r="AD47" s="155" t="str">
        <x:f>IF(OR($A47="",AD$9="",$D47=""),"",IF(AND($E47&lt;&gt;"",AD$9&lt;=$E47,AD$9+'06 Lists'!$B$11-1&gt;=$D47),"B","")&amp;IF(AND($F47&lt;&gt;"",AD$9&lt;=$F47,AD$9+'06 Lists'!$B$11-1&gt;=$D47),"F",""))</x:f>
      </x:c>
      <x:c r="AE47" s="155" t="str">
        <x:f>IF(OR($A47="",AE$9="",$D47=""),"",IF(AND($E47&lt;&gt;"",AE$9&lt;=$E47,AE$9+'06 Lists'!$B$11-1&gt;=$D47),"B","")&amp;IF(AND($F47&lt;&gt;"",AE$9&lt;=$F47,AE$9+'06 Lists'!$B$11-1&gt;=$D47),"F",""))</x:f>
      </x:c>
      <x:c r="AF47" s="155" t="str">
        <x:f>IF(OR($A47="",AF$9="",$D47=""),"",IF(AND($E47&lt;&gt;"",AF$9&lt;=$E47,AF$9+'06 Lists'!$B$11-1&gt;=$D47),"B","")&amp;IF(AND($F47&lt;&gt;"",AF$9&lt;=$F47,AF$9+'06 Lists'!$B$11-1&gt;=$D47),"F",""))</x:f>
      </x:c>
      <x:c r="AG47" s="155" t="str">
        <x:f>IF(OR($A47="",AG$9="",$D47=""),"",IF(AND($E47&lt;&gt;"",AG$9&lt;=$E47,AG$9+'06 Lists'!$B$11-1&gt;=$D47),"B","")&amp;IF(AND($F47&lt;&gt;"",AG$9&lt;=$F47,AG$9+'06 Lists'!$B$11-1&gt;=$D47),"F",""))</x:f>
      </x:c>
    </x:row>
    <x:row r="48" ht="31" customHeight="1">
      <x:c r="A48" s="155" t="str">
        <x:f>IF('B1 Schedule'!A48="","",IF('B1 Schedule'!A48="","",'B1 Schedule'!A48))</x:f>
      </x:c>
      <x:c r="B48" s="155" t="str">
        <x:f>IF('B1 Schedule'!A48="","",IF('B1 Schedule'!B48="","",'B1 Schedule'!B48))</x:f>
      </x:c>
      <x:c r="C48" s="155" t="str">
        <x:f>IF('B1 Schedule'!A48="","",IF('B1 Schedule'!D48="","",'B1 Schedule'!D48))</x:f>
      </x:c>
      <x:c r="D48" s="246" t="str">
        <x:f>IF('B1 Schedule'!A48="","",IF('B1 Schedule'!F48="","",'B1 Schedule'!F48))</x:f>
      </x:c>
      <x:c r="E48" s="246" t="str">
        <x:f>IF('B1 Schedule'!A48="","",IF('B1 Schedule'!G48="","",'B1 Schedule'!G48))</x:f>
      </x:c>
      <x:c r="F48" s="246" t="str">
        <x:f>IF('B1 Schedule'!A48="","",IF('B1 Schedule'!I48&lt;&gt;"",'B1 Schedule'!I48,IF('B1 Schedule'!J48="","",'B1 Schedule'!J48)))</x:f>
      </x:c>
      <x:c r="G48" s="155" t="str">
        <x:f>IF('B1 Schedule'!A48="","",IF('B1 Schedule'!N48="","",'B1 Schedule'!N48))</x:f>
      </x:c>
      <x:c r="H48" s="155" t="str">
        <x:f>IF(OR($A48="",H$9="",$D48=""),"",IF(AND($E48&lt;&gt;"",H$9&lt;=$E48,H$9+'06 Lists'!$B$11-1&gt;=$D48),"B","")&amp;IF(AND($F48&lt;&gt;"",H$9&lt;=$F48,H$9+'06 Lists'!$B$11-1&gt;=$D48),"F",""))</x:f>
      </x:c>
      <x:c r="I48" s="155" t="str">
        <x:f>IF(OR($A48="",I$9="",$D48=""),"",IF(AND($E48&lt;&gt;"",I$9&lt;=$E48,I$9+'06 Lists'!$B$11-1&gt;=$D48),"B","")&amp;IF(AND($F48&lt;&gt;"",I$9&lt;=$F48,I$9+'06 Lists'!$B$11-1&gt;=$D48),"F",""))</x:f>
      </x:c>
      <x:c r="J48" s="155" t="str">
        <x:f>IF(OR($A48="",J$9="",$D48=""),"",IF(AND($E48&lt;&gt;"",J$9&lt;=$E48,J$9+'06 Lists'!$B$11-1&gt;=$D48),"B","")&amp;IF(AND($F48&lt;&gt;"",J$9&lt;=$F48,J$9+'06 Lists'!$B$11-1&gt;=$D48),"F",""))</x:f>
      </x:c>
      <x:c r="K48" s="155" t="str">
        <x:f>IF(OR($A48="",K$9="",$D48=""),"",IF(AND($E48&lt;&gt;"",K$9&lt;=$E48,K$9+'06 Lists'!$B$11-1&gt;=$D48),"B","")&amp;IF(AND($F48&lt;&gt;"",K$9&lt;=$F48,K$9+'06 Lists'!$B$11-1&gt;=$D48),"F",""))</x:f>
      </x:c>
      <x:c r="L48" s="155" t="str">
        <x:f>IF(OR($A48="",L$9="",$D48=""),"",IF(AND($E48&lt;&gt;"",L$9&lt;=$E48,L$9+'06 Lists'!$B$11-1&gt;=$D48),"B","")&amp;IF(AND($F48&lt;&gt;"",L$9&lt;=$F48,L$9+'06 Lists'!$B$11-1&gt;=$D48),"F",""))</x:f>
      </x:c>
      <x:c r="M48" s="155" t="str">
        <x:f>IF(OR($A48="",M$9="",$D48=""),"",IF(AND($E48&lt;&gt;"",M$9&lt;=$E48,M$9+'06 Lists'!$B$11-1&gt;=$D48),"B","")&amp;IF(AND($F48&lt;&gt;"",M$9&lt;=$F48,M$9+'06 Lists'!$B$11-1&gt;=$D48),"F",""))</x:f>
      </x:c>
      <x:c r="N48" s="155" t="str">
        <x:f>IF(OR($A48="",N$9="",$D48=""),"",IF(AND($E48&lt;&gt;"",N$9&lt;=$E48,N$9+'06 Lists'!$B$11-1&gt;=$D48),"B","")&amp;IF(AND($F48&lt;&gt;"",N$9&lt;=$F48,N$9+'06 Lists'!$B$11-1&gt;=$D48),"F",""))</x:f>
      </x:c>
      <x:c r="O48" s="155" t="str">
        <x:f>IF(OR($A48="",O$9="",$D48=""),"",IF(AND($E48&lt;&gt;"",O$9&lt;=$E48,O$9+'06 Lists'!$B$11-1&gt;=$D48),"B","")&amp;IF(AND($F48&lt;&gt;"",O$9&lt;=$F48,O$9+'06 Lists'!$B$11-1&gt;=$D48),"F",""))</x:f>
      </x:c>
      <x:c r="P48" s="155" t="str">
        <x:f>IF(OR($A48="",P$9="",$D48=""),"",IF(AND($E48&lt;&gt;"",P$9&lt;=$E48,P$9+'06 Lists'!$B$11-1&gt;=$D48),"B","")&amp;IF(AND($F48&lt;&gt;"",P$9&lt;=$F48,P$9+'06 Lists'!$B$11-1&gt;=$D48),"F",""))</x:f>
      </x:c>
      <x:c r="Q48" s="155" t="str">
        <x:f>IF(OR($A48="",Q$9="",$D48=""),"",IF(AND($E48&lt;&gt;"",Q$9&lt;=$E48,Q$9+'06 Lists'!$B$11-1&gt;=$D48),"B","")&amp;IF(AND($F48&lt;&gt;"",Q$9&lt;=$F48,Q$9+'06 Lists'!$B$11-1&gt;=$D48),"F",""))</x:f>
      </x:c>
      <x:c r="R48" s="155" t="str">
        <x:f>IF(OR($A48="",R$9="",$D48=""),"",IF(AND($E48&lt;&gt;"",R$9&lt;=$E48,R$9+'06 Lists'!$B$11-1&gt;=$D48),"B","")&amp;IF(AND($F48&lt;&gt;"",R$9&lt;=$F48,R$9+'06 Lists'!$B$11-1&gt;=$D48),"F",""))</x:f>
      </x:c>
      <x:c r="S48" s="155" t="str">
        <x:f>IF(OR($A48="",S$9="",$D48=""),"",IF(AND($E48&lt;&gt;"",S$9&lt;=$E48,S$9+'06 Lists'!$B$11-1&gt;=$D48),"B","")&amp;IF(AND($F48&lt;&gt;"",S$9&lt;=$F48,S$9+'06 Lists'!$B$11-1&gt;=$D48),"F",""))</x:f>
      </x:c>
      <x:c r="T48" s="155" t="str">
        <x:f>IF(OR($A48="",T$9="",$D48=""),"",IF(AND($E48&lt;&gt;"",T$9&lt;=$E48,T$9+'06 Lists'!$B$11-1&gt;=$D48),"B","")&amp;IF(AND($F48&lt;&gt;"",T$9&lt;=$F48,T$9+'06 Lists'!$B$11-1&gt;=$D48),"F",""))</x:f>
      </x:c>
      <x:c r="U48" s="155" t="str">
        <x:f>IF(OR($A48="",U$9="",$D48=""),"",IF(AND($E48&lt;&gt;"",U$9&lt;=$E48,U$9+'06 Lists'!$B$11-1&gt;=$D48),"B","")&amp;IF(AND($F48&lt;&gt;"",U$9&lt;=$F48,U$9+'06 Lists'!$B$11-1&gt;=$D48),"F",""))</x:f>
      </x:c>
      <x:c r="V48" s="155" t="str">
        <x:f>IF(OR($A48="",V$9="",$D48=""),"",IF(AND($E48&lt;&gt;"",V$9&lt;=$E48,V$9+'06 Lists'!$B$11-1&gt;=$D48),"B","")&amp;IF(AND($F48&lt;&gt;"",V$9&lt;=$F48,V$9+'06 Lists'!$B$11-1&gt;=$D48),"F",""))</x:f>
      </x:c>
      <x:c r="W48" s="155" t="str">
        <x:f>IF(OR($A48="",W$9="",$D48=""),"",IF(AND($E48&lt;&gt;"",W$9&lt;=$E48,W$9+'06 Lists'!$B$11-1&gt;=$D48),"B","")&amp;IF(AND($F48&lt;&gt;"",W$9&lt;=$F48,W$9+'06 Lists'!$B$11-1&gt;=$D48),"F",""))</x:f>
      </x:c>
      <x:c r="X48" s="155" t="str">
        <x:f>IF(OR($A48="",X$9="",$D48=""),"",IF(AND($E48&lt;&gt;"",X$9&lt;=$E48,X$9+'06 Lists'!$B$11-1&gt;=$D48),"B","")&amp;IF(AND($F48&lt;&gt;"",X$9&lt;=$F48,X$9+'06 Lists'!$B$11-1&gt;=$D48),"F",""))</x:f>
      </x:c>
      <x:c r="Y48" s="155" t="str">
        <x:f>IF(OR($A48="",Y$9="",$D48=""),"",IF(AND($E48&lt;&gt;"",Y$9&lt;=$E48,Y$9+'06 Lists'!$B$11-1&gt;=$D48),"B","")&amp;IF(AND($F48&lt;&gt;"",Y$9&lt;=$F48,Y$9+'06 Lists'!$B$11-1&gt;=$D48),"F",""))</x:f>
      </x:c>
      <x:c r="Z48" s="155" t="str">
        <x:f>IF(OR($A48="",Z$9="",$D48=""),"",IF(AND($E48&lt;&gt;"",Z$9&lt;=$E48,Z$9+'06 Lists'!$B$11-1&gt;=$D48),"B","")&amp;IF(AND($F48&lt;&gt;"",Z$9&lt;=$F48,Z$9+'06 Lists'!$B$11-1&gt;=$D48),"F",""))</x:f>
      </x:c>
      <x:c r="AA48" s="155" t="str">
        <x:f>IF(OR($A48="",AA$9="",$D48=""),"",IF(AND($E48&lt;&gt;"",AA$9&lt;=$E48,AA$9+'06 Lists'!$B$11-1&gt;=$D48),"B","")&amp;IF(AND($F48&lt;&gt;"",AA$9&lt;=$F48,AA$9+'06 Lists'!$B$11-1&gt;=$D48),"F",""))</x:f>
      </x:c>
      <x:c r="AB48" s="155" t="str">
        <x:f>IF(OR($A48="",AB$9="",$D48=""),"",IF(AND($E48&lt;&gt;"",AB$9&lt;=$E48,AB$9+'06 Lists'!$B$11-1&gt;=$D48),"B","")&amp;IF(AND($F48&lt;&gt;"",AB$9&lt;=$F48,AB$9+'06 Lists'!$B$11-1&gt;=$D48),"F",""))</x:f>
      </x:c>
      <x:c r="AC48" s="155" t="str">
        <x:f>IF(OR($A48="",AC$9="",$D48=""),"",IF(AND($E48&lt;&gt;"",AC$9&lt;=$E48,AC$9+'06 Lists'!$B$11-1&gt;=$D48),"B","")&amp;IF(AND($F48&lt;&gt;"",AC$9&lt;=$F48,AC$9+'06 Lists'!$B$11-1&gt;=$D48),"F",""))</x:f>
      </x:c>
      <x:c r="AD48" s="155" t="str">
        <x:f>IF(OR($A48="",AD$9="",$D48=""),"",IF(AND($E48&lt;&gt;"",AD$9&lt;=$E48,AD$9+'06 Lists'!$B$11-1&gt;=$D48),"B","")&amp;IF(AND($F48&lt;&gt;"",AD$9&lt;=$F48,AD$9+'06 Lists'!$B$11-1&gt;=$D48),"F",""))</x:f>
      </x:c>
      <x:c r="AE48" s="155" t="str">
        <x:f>IF(OR($A48="",AE$9="",$D48=""),"",IF(AND($E48&lt;&gt;"",AE$9&lt;=$E48,AE$9+'06 Lists'!$B$11-1&gt;=$D48),"B","")&amp;IF(AND($F48&lt;&gt;"",AE$9&lt;=$F48,AE$9+'06 Lists'!$B$11-1&gt;=$D48),"F",""))</x:f>
      </x:c>
      <x:c r="AF48" s="155" t="str">
        <x:f>IF(OR($A48="",AF$9="",$D48=""),"",IF(AND($E48&lt;&gt;"",AF$9&lt;=$E48,AF$9+'06 Lists'!$B$11-1&gt;=$D48),"B","")&amp;IF(AND($F48&lt;&gt;"",AF$9&lt;=$F48,AF$9+'06 Lists'!$B$11-1&gt;=$D48),"F",""))</x:f>
      </x:c>
      <x:c r="AG48" s="155" t="str">
        <x:f>IF(OR($A48="",AG$9="",$D48=""),"",IF(AND($E48&lt;&gt;"",AG$9&lt;=$E48,AG$9+'06 Lists'!$B$11-1&gt;=$D48),"B","")&amp;IF(AND($F48&lt;&gt;"",AG$9&lt;=$F48,AG$9+'06 Lists'!$B$11-1&gt;=$D48),"F",""))</x:f>
      </x:c>
    </x:row>
    <x:row r="49" ht="31" customHeight="1">
      <x:c r="A49" s="155" t="str">
        <x:f>IF('B1 Schedule'!A49="","",IF('B1 Schedule'!A49="","",'B1 Schedule'!A49))</x:f>
      </x:c>
      <x:c r="B49" s="155" t="str">
        <x:f>IF('B1 Schedule'!A49="","",IF('B1 Schedule'!B49="","",'B1 Schedule'!B49))</x:f>
      </x:c>
      <x:c r="C49" s="155" t="str">
        <x:f>IF('B1 Schedule'!A49="","",IF('B1 Schedule'!D49="","",'B1 Schedule'!D49))</x:f>
      </x:c>
      <x:c r="D49" s="246" t="str">
        <x:f>IF('B1 Schedule'!A49="","",IF('B1 Schedule'!F49="","",'B1 Schedule'!F49))</x:f>
      </x:c>
      <x:c r="E49" s="246" t="str">
        <x:f>IF('B1 Schedule'!A49="","",IF('B1 Schedule'!G49="","",'B1 Schedule'!G49))</x:f>
      </x:c>
      <x:c r="F49" s="246" t="str">
        <x:f>IF('B1 Schedule'!A49="","",IF('B1 Schedule'!I49&lt;&gt;"",'B1 Schedule'!I49,IF('B1 Schedule'!J49="","",'B1 Schedule'!J49)))</x:f>
      </x:c>
      <x:c r="G49" s="155" t="str">
        <x:f>IF('B1 Schedule'!A49="","",IF('B1 Schedule'!N49="","",'B1 Schedule'!N49))</x:f>
      </x:c>
      <x:c r="H49" s="155" t="str">
        <x:f>IF(OR($A49="",H$9="",$D49=""),"",IF(AND($E49&lt;&gt;"",H$9&lt;=$E49,H$9+'06 Lists'!$B$11-1&gt;=$D49),"B","")&amp;IF(AND($F49&lt;&gt;"",H$9&lt;=$F49,H$9+'06 Lists'!$B$11-1&gt;=$D49),"F",""))</x:f>
      </x:c>
      <x:c r="I49" s="155" t="str">
        <x:f>IF(OR($A49="",I$9="",$D49=""),"",IF(AND($E49&lt;&gt;"",I$9&lt;=$E49,I$9+'06 Lists'!$B$11-1&gt;=$D49),"B","")&amp;IF(AND($F49&lt;&gt;"",I$9&lt;=$F49,I$9+'06 Lists'!$B$11-1&gt;=$D49),"F",""))</x:f>
      </x:c>
      <x:c r="J49" s="155" t="str">
        <x:f>IF(OR($A49="",J$9="",$D49=""),"",IF(AND($E49&lt;&gt;"",J$9&lt;=$E49,J$9+'06 Lists'!$B$11-1&gt;=$D49),"B","")&amp;IF(AND($F49&lt;&gt;"",J$9&lt;=$F49,J$9+'06 Lists'!$B$11-1&gt;=$D49),"F",""))</x:f>
      </x:c>
      <x:c r="K49" s="155" t="str">
        <x:f>IF(OR($A49="",K$9="",$D49=""),"",IF(AND($E49&lt;&gt;"",K$9&lt;=$E49,K$9+'06 Lists'!$B$11-1&gt;=$D49),"B","")&amp;IF(AND($F49&lt;&gt;"",K$9&lt;=$F49,K$9+'06 Lists'!$B$11-1&gt;=$D49),"F",""))</x:f>
      </x:c>
      <x:c r="L49" s="155" t="str">
        <x:f>IF(OR($A49="",L$9="",$D49=""),"",IF(AND($E49&lt;&gt;"",L$9&lt;=$E49,L$9+'06 Lists'!$B$11-1&gt;=$D49),"B","")&amp;IF(AND($F49&lt;&gt;"",L$9&lt;=$F49,L$9+'06 Lists'!$B$11-1&gt;=$D49),"F",""))</x:f>
      </x:c>
      <x:c r="M49" s="155" t="str">
        <x:f>IF(OR($A49="",M$9="",$D49=""),"",IF(AND($E49&lt;&gt;"",M$9&lt;=$E49,M$9+'06 Lists'!$B$11-1&gt;=$D49),"B","")&amp;IF(AND($F49&lt;&gt;"",M$9&lt;=$F49,M$9+'06 Lists'!$B$11-1&gt;=$D49),"F",""))</x:f>
      </x:c>
      <x:c r="N49" s="155" t="str">
        <x:f>IF(OR($A49="",N$9="",$D49=""),"",IF(AND($E49&lt;&gt;"",N$9&lt;=$E49,N$9+'06 Lists'!$B$11-1&gt;=$D49),"B","")&amp;IF(AND($F49&lt;&gt;"",N$9&lt;=$F49,N$9+'06 Lists'!$B$11-1&gt;=$D49),"F",""))</x:f>
      </x:c>
      <x:c r="O49" s="155" t="str">
        <x:f>IF(OR($A49="",O$9="",$D49=""),"",IF(AND($E49&lt;&gt;"",O$9&lt;=$E49,O$9+'06 Lists'!$B$11-1&gt;=$D49),"B","")&amp;IF(AND($F49&lt;&gt;"",O$9&lt;=$F49,O$9+'06 Lists'!$B$11-1&gt;=$D49),"F",""))</x:f>
      </x:c>
      <x:c r="P49" s="155" t="str">
        <x:f>IF(OR($A49="",P$9="",$D49=""),"",IF(AND($E49&lt;&gt;"",P$9&lt;=$E49,P$9+'06 Lists'!$B$11-1&gt;=$D49),"B","")&amp;IF(AND($F49&lt;&gt;"",P$9&lt;=$F49,P$9+'06 Lists'!$B$11-1&gt;=$D49),"F",""))</x:f>
      </x:c>
      <x:c r="Q49" s="155" t="str">
        <x:f>IF(OR($A49="",Q$9="",$D49=""),"",IF(AND($E49&lt;&gt;"",Q$9&lt;=$E49,Q$9+'06 Lists'!$B$11-1&gt;=$D49),"B","")&amp;IF(AND($F49&lt;&gt;"",Q$9&lt;=$F49,Q$9+'06 Lists'!$B$11-1&gt;=$D49),"F",""))</x:f>
      </x:c>
      <x:c r="R49" s="155" t="str">
        <x:f>IF(OR($A49="",R$9="",$D49=""),"",IF(AND($E49&lt;&gt;"",R$9&lt;=$E49,R$9+'06 Lists'!$B$11-1&gt;=$D49),"B","")&amp;IF(AND($F49&lt;&gt;"",R$9&lt;=$F49,R$9+'06 Lists'!$B$11-1&gt;=$D49),"F",""))</x:f>
      </x:c>
      <x:c r="S49" s="155" t="str">
        <x:f>IF(OR($A49="",S$9="",$D49=""),"",IF(AND($E49&lt;&gt;"",S$9&lt;=$E49,S$9+'06 Lists'!$B$11-1&gt;=$D49),"B","")&amp;IF(AND($F49&lt;&gt;"",S$9&lt;=$F49,S$9+'06 Lists'!$B$11-1&gt;=$D49),"F",""))</x:f>
      </x:c>
      <x:c r="T49" s="155" t="str">
        <x:f>IF(OR($A49="",T$9="",$D49=""),"",IF(AND($E49&lt;&gt;"",T$9&lt;=$E49,T$9+'06 Lists'!$B$11-1&gt;=$D49),"B","")&amp;IF(AND($F49&lt;&gt;"",T$9&lt;=$F49,T$9+'06 Lists'!$B$11-1&gt;=$D49),"F",""))</x:f>
      </x:c>
      <x:c r="U49" s="155" t="str">
        <x:f>IF(OR($A49="",U$9="",$D49=""),"",IF(AND($E49&lt;&gt;"",U$9&lt;=$E49,U$9+'06 Lists'!$B$11-1&gt;=$D49),"B","")&amp;IF(AND($F49&lt;&gt;"",U$9&lt;=$F49,U$9+'06 Lists'!$B$11-1&gt;=$D49),"F",""))</x:f>
      </x:c>
      <x:c r="V49" s="155" t="str">
        <x:f>IF(OR($A49="",V$9="",$D49=""),"",IF(AND($E49&lt;&gt;"",V$9&lt;=$E49,V$9+'06 Lists'!$B$11-1&gt;=$D49),"B","")&amp;IF(AND($F49&lt;&gt;"",V$9&lt;=$F49,V$9+'06 Lists'!$B$11-1&gt;=$D49),"F",""))</x:f>
      </x:c>
      <x:c r="W49" s="155" t="str">
        <x:f>IF(OR($A49="",W$9="",$D49=""),"",IF(AND($E49&lt;&gt;"",W$9&lt;=$E49,W$9+'06 Lists'!$B$11-1&gt;=$D49),"B","")&amp;IF(AND($F49&lt;&gt;"",W$9&lt;=$F49,W$9+'06 Lists'!$B$11-1&gt;=$D49),"F",""))</x:f>
      </x:c>
      <x:c r="X49" s="155" t="str">
        <x:f>IF(OR($A49="",X$9="",$D49=""),"",IF(AND($E49&lt;&gt;"",X$9&lt;=$E49,X$9+'06 Lists'!$B$11-1&gt;=$D49),"B","")&amp;IF(AND($F49&lt;&gt;"",X$9&lt;=$F49,X$9+'06 Lists'!$B$11-1&gt;=$D49),"F",""))</x:f>
      </x:c>
      <x:c r="Y49" s="155" t="str">
        <x:f>IF(OR($A49="",Y$9="",$D49=""),"",IF(AND($E49&lt;&gt;"",Y$9&lt;=$E49,Y$9+'06 Lists'!$B$11-1&gt;=$D49),"B","")&amp;IF(AND($F49&lt;&gt;"",Y$9&lt;=$F49,Y$9+'06 Lists'!$B$11-1&gt;=$D49),"F",""))</x:f>
      </x:c>
      <x:c r="Z49" s="155" t="str">
        <x:f>IF(OR($A49="",Z$9="",$D49=""),"",IF(AND($E49&lt;&gt;"",Z$9&lt;=$E49,Z$9+'06 Lists'!$B$11-1&gt;=$D49),"B","")&amp;IF(AND($F49&lt;&gt;"",Z$9&lt;=$F49,Z$9+'06 Lists'!$B$11-1&gt;=$D49),"F",""))</x:f>
      </x:c>
      <x:c r="AA49" s="155" t="str">
        <x:f>IF(OR($A49="",AA$9="",$D49=""),"",IF(AND($E49&lt;&gt;"",AA$9&lt;=$E49,AA$9+'06 Lists'!$B$11-1&gt;=$D49),"B","")&amp;IF(AND($F49&lt;&gt;"",AA$9&lt;=$F49,AA$9+'06 Lists'!$B$11-1&gt;=$D49),"F",""))</x:f>
      </x:c>
      <x:c r="AB49" s="155" t="str">
        <x:f>IF(OR($A49="",AB$9="",$D49=""),"",IF(AND($E49&lt;&gt;"",AB$9&lt;=$E49,AB$9+'06 Lists'!$B$11-1&gt;=$D49),"B","")&amp;IF(AND($F49&lt;&gt;"",AB$9&lt;=$F49,AB$9+'06 Lists'!$B$11-1&gt;=$D49),"F",""))</x:f>
      </x:c>
      <x:c r="AC49" s="155" t="str">
        <x:f>IF(OR($A49="",AC$9="",$D49=""),"",IF(AND($E49&lt;&gt;"",AC$9&lt;=$E49,AC$9+'06 Lists'!$B$11-1&gt;=$D49),"B","")&amp;IF(AND($F49&lt;&gt;"",AC$9&lt;=$F49,AC$9+'06 Lists'!$B$11-1&gt;=$D49),"F",""))</x:f>
      </x:c>
      <x:c r="AD49" s="155" t="str">
        <x:f>IF(OR($A49="",AD$9="",$D49=""),"",IF(AND($E49&lt;&gt;"",AD$9&lt;=$E49,AD$9+'06 Lists'!$B$11-1&gt;=$D49),"B","")&amp;IF(AND($F49&lt;&gt;"",AD$9&lt;=$F49,AD$9+'06 Lists'!$B$11-1&gt;=$D49),"F",""))</x:f>
      </x:c>
      <x:c r="AE49" s="155" t="str">
        <x:f>IF(OR($A49="",AE$9="",$D49=""),"",IF(AND($E49&lt;&gt;"",AE$9&lt;=$E49,AE$9+'06 Lists'!$B$11-1&gt;=$D49),"B","")&amp;IF(AND($F49&lt;&gt;"",AE$9&lt;=$F49,AE$9+'06 Lists'!$B$11-1&gt;=$D49),"F",""))</x:f>
      </x:c>
      <x:c r="AF49" s="155" t="str">
        <x:f>IF(OR($A49="",AF$9="",$D49=""),"",IF(AND($E49&lt;&gt;"",AF$9&lt;=$E49,AF$9+'06 Lists'!$B$11-1&gt;=$D49),"B","")&amp;IF(AND($F49&lt;&gt;"",AF$9&lt;=$F49,AF$9+'06 Lists'!$B$11-1&gt;=$D49),"F",""))</x:f>
      </x:c>
      <x:c r="AG49" s="155" t="str">
        <x:f>IF(OR($A49="",AG$9="",$D49=""),"",IF(AND($E49&lt;&gt;"",AG$9&lt;=$E49,AG$9+'06 Lists'!$B$11-1&gt;=$D49),"B","")&amp;IF(AND($F49&lt;&gt;"",AG$9&lt;=$F49,AG$9+'06 Lists'!$B$11-1&gt;=$D49),"F",""))</x:f>
      </x:c>
    </x:row>
    <x:row r="50" ht="31" customHeight="1">
      <x:c r="A50" s="155" t="str">
        <x:f>IF('B1 Schedule'!A50="","",IF('B1 Schedule'!A50="","",'B1 Schedule'!A50))</x:f>
      </x:c>
      <x:c r="B50" s="155" t="str">
        <x:f>IF('B1 Schedule'!A50="","",IF('B1 Schedule'!B50="","",'B1 Schedule'!B50))</x:f>
      </x:c>
      <x:c r="C50" s="155" t="str">
        <x:f>IF('B1 Schedule'!A50="","",IF('B1 Schedule'!D50="","",'B1 Schedule'!D50))</x:f>
      </x:c>
      <x:c r="D50" s="246" t="str">
        <x:f>IF('B1 Schedule'!A50="","",IF('B1 Schedule'!F50="","",'B1 Schedule'!F50))</x:f>
      </x:c>
      <x:c r="E50" s="246" t="str">
        <x:f>IF('B1 Schedule'!A50="","",IF('B1 Schedule'!G50="","",'B1 Schedule'!G50))</x:f>
      </x:c>
      <x:c r="F50" s="246" t="str">
        <x:f>IF('B1 Schedule'!A50="","",IF('B1 Schedule'!I50&lt;&gt;"",'B1 Schedule'!I50,IF('B1 Schedule'!J50="","",'B1 Schedule'!J50)))</x:f>
      </x:c>
      <x:c r="G50" s="155" t="str">
        <x:f>IF('B1 Schedule'!A50="","",IF('B1 Schedule'!N50="","",'B1 Schedule'!N50))</x:f>
      </x:c>
      <x:c r="H50" s="155" t="str">
        <x:f>IF(OR($A50="",H$9="",$D50=""),"",IF(AND($E50&lt;&gt;"",H$9&lt;=$E50,H$9+'06 Lists'!$B$11-1&gt;=$D50),"B","")&amp;IF(AND($F50&lt;&gt;"",H$9&lt;=$F50,H$9+'06 Lists'!$B$11-1&gt;=$D50),"F",""))</x:f>
      </x:c>
      <x:c r="I50" s="155" t="str">
        <x:f>IF(OR($A50="",I$9="",$D50=""),"",IF(AND($E50&lt;&gt;"",I$9&lt;=$E50,I$9+'06 Lists'!$B$11-1&gt;=$D50),"B","")&amp;IF(AND($F50&lt;&gt;"",I$9&lt;=$F50,I$9+'06 Lists'!$B$11-1&gt;=$D50),"F",""))</x:f>
      </x:c>
      <x:c r="J50" s="155" t="str">
        <x:f>IF(OR($A50="",J$9="",$D50=""),"",IF(AND($E50&lt;&gt;"",J$9&lt;=$E50,J$9+'06 Lists'!$B$11-1&gt;=$D50),"B","")&amp;IF(AND($F50&lt;&gt;"",J$9&lt;=$F50,J$9+'06 Lists'!$B$11-1&gt;=$D50),"F",""))</x:f>
      </x:c>
      <x:c r="K50" s="155" t="str">
        <x:f>IF(OR($A50="",K$9="",$D50=""),"",IF(AND($E50&lt;&gt;"",K$9&lt;=$E50,K$9+'06 Lists'!$B$11-1&gt;=$D50),"B","")&amp;IF(AND($F50&lt;&gt;"",K$9&lt;=$F50,K$9+'06 Lists'!$B$11-1&gt;=$D50),"F",""))</x:f>
      </x:c>
      <x:c r="L50" s="155" t="str">
        <x:f>IF(OR($A50="",L$9="",$D50=""),"",IF(AND($E50&lt;&gt;"",L$9&lt;=$E50,L$9+'06 Lists'!$B$11-1&gt;=$D50),"B","")&amp;IF(AND($F50&lt;&gt;"",L$9&lt;=$F50,L$9+'06 Lists'!$B$11-1&gt;=$D50),"F",""))</x:f>
      </x:c>
      <x:c r="M50" s="155" t="str">
        <x:f>IF(OR($A50="",M$9="",$D50=""),"",IF(AND($E50&lt;&gt;"",M$9&lt;=$E50,M$9+'06 Lists'!$B$11-1&gt;=$D50),"B","")&amp;IF(AND($F50&lt;&gt;"",M$9&lt;=$F50,M$9+'06 Lists'!$B$11-1&gt;=$D50),"F",""))</x:f>
      </x:c>
      <x:c r="N50" s="155" t="str">
        <x:f>IF(OR($A50="",N$9="",$D50=""),"",IF(AND($E50&lt;&gt;"",N$9&lt;=$E50,N$9+'06 Lists'!$B$11-1&gt;=$D50),"B","")&amp;IF(AND($F50&lt;&gt;"",N$9&lt;=$F50,N$9+'06 Lists'!$B$11-1&gt;=$D50),"F",""))</x:f>
      </x:c>
      <x:c r="O50" s="155" t="str">
        <x:f>IF(OR($A50="",O$9="",$D50=""),"",IF(AND($E50&lt;&gt;"",O$9&lt;=$E50,O$9+'06 Lists'!$B$11-1&gt;=$D50),"B","")&amp;IF(AND($F50&lt;&gt;"",O$9&lt;=$F50,O$9+'06 Lists'!$B$11-1&gt;=$D50),"F",""))</x:f>
      </x:c>
      <x:c r="P50" s="155" t="str">
        <x:f>IF(OR($A50="",P$9="",$D50=""),"",IF(AND($E50&lt;&gt;"",P$9&lt;=$E50,P$9+'06 Lists'!$B$11-1&gt;=$D50),"B","")&amp;IF(AND($F50&lt;&gt;"",P$9&lt;=$F50,P$9+'06 Lists'!$B$11-1&gt;=$D50),"F",""))</x:f>
      </x:c>
      <x:c r="Q50" s="155" t="str">
        <x:f>IF(OR($A50="",Q$9="",$D50=""),"",IF(AND($E50&lt;&gt;"",Q$9&lt;=$E50,Q$9+'06 Lists'!$B$11-1&gt;=$D50),"B","")&amp;IF(AND($F50&lt;&gt;"",Q$9&lt;=$F50,Q$9+'06 Lists'!$B$11-1&gt;=$D50),"F",""))</x:f>
      </x:c>
      <x:c r="R50" s="155" t="str">
        <x:f>IF(OR($A50="",R$9="",$D50=""),"",IF(AND($E50&lt;&gt;"",R$9&lt;=$E50,R$9+'06 Lists'!$B$11-1&gt;=$D50),"B","")&amp;IF(AND($F50&lt;&gt;"",R$9&lt;=$F50,R$9+'06 Lists'!$B$11-1&gt;=$D50),"F",""))</x:f>
      </x:c>
      <x:c r="S50" s="155" t="str">
        <x:f>IF(OR($A50="",S$9="",$D50=""),"",IF(AND($E50&lt;&gt;"",S$9&lt;=$E50,S$9+'06 Lists'!$B$11-1&gt;=$D50),"B","")&amp;IF(AND($F50&lt;&gt;"",S$9&lt;=$F50,S$9+'06 Lists'!$B$11-1&gt;=$D50),"F",""))</x:f>
      </x:c>
      <x:c r="T50" s="155" t="str">
        <x:f>IF(OR($A50="",T$9="",$D50=""),"",IF(AND($E50&lt;&gt;"",T$9&lt;=$E50,T$9+'06 Lists'!$B$11-1&gt;=$D50),"B","")&amp;IF(AND($F50&lt;&gt;"",T$9&lt;=$F50,T$9+'06 Lists'!$B$11-1&gt;=$D50),"F",""))</x:f>
      </x:c>
      <x:c r="U50" s="155" t="str">
        <x:f>IF(OR($A50="",U$9="",$D50=""),"",IF(AND($E50&lt;&gt;"",U$9&lt;=$E50,U$9+'06 Lists'!$B$11-1&gt;=$D50),"B","")&amp;IF(AND($F50&lt;&gt;"",U$9&lt;=$F50,U$9+'06 Lists'!$B$11-1&gt;=$D50),"F",""))</x:f>
      </x:c>
      <x:c r="V50" s="155" t="str">
        <x:f>IF(OR($A50="",V$9="",$D50=""),"",IF(AND($E50&lt;&gt;"",V$9&lt;=$E50,V$9+'06 Lists'!$B$11-1&gt;=$D50),"B","")&amp;IF(AND($F50&lt;&gt;"",V$9&lt;=$F50,V$9+'06 Lists'!$B$11-1&gt;=$D50),"F",""))</x:f>
      </x:c>
      <x:c r="W50" s="155" t="str">
        <x:f>IF(OR($A50="",W$9="",$D50=""),"",IF(AND($E50&lt;&gt;"",W$9&lt;=$E50,W$9+'06 Lists'!$B$11-1&gt;=$D50),"B","")&amp;IF(AND($F50&lt;&gt;"",W$9&lt;=$F50,W$9+'06 Lists'!$B$11-1&gt;=$D50),"F",""))</x:f>
      </x:c>
      <x:c r="X50" s="155" t="str">
        <x:f>IF(OR($A50="",X$9="",$D50=""),"",IF(AND($E50&lt;&gt;"",X$9&lt;=$E50,X$9+'06 Lists'!$B$11-1&gt;=$D50),"B","")&amp;IF(AND($F50&lt;&gt;"",X$9&lt;=$F50,X$9+'06 Lists'!$B$11-1&gt;=$D50),"F",""))</x:f>
      </x:c>
      <x:c r="Y50" s="155" t="str">
        <x:f>IF(OR($A50="",Y$9="",$D50=""),"",IF(AND($E50&lt;&gt;"",Y$9&lt;=$E50,Y$9+'06 Lists'!$B$11-1&gt;=$D50),"B","")&amp;IF(AND($F50&lt;&gt;"",Y$9&lt;=$F50,Y$9+'06 Lists'!$B$11-1&gt;=$D50),"F",""))</x:f>
      </x:c>
      <x:c r="Z50" s="155" t="str">
        <x:f>IF(OR($A50="",Z$9="",$D50=""),"",IF(AND($E50&lt;&gt;"",Z$9&lt;=$E50,Z$9+'06 Lists'!$B$11-1&gt;=$D50),"B","")&amp;IF(AND($F50&lt;&gt;"",Z$9&lt;=$F50,Z$9+'06 Lists'!$B$11-1&gt;=$D50),"F",""))</x:f>
      </x:c>
      <x:c r="AA50" s="155" t="str">
        <x:f>IF(OR($A50="",AA$9="",$D50=""),"",IF(AND($E50&lt;&gt;"",AA$9&lt;=$E50,AA$9+'06 Lists'!$B$11-1&gt;=$D50),"B","")&amp;IF(AND($F50&lt;&gt;"",AA$9&lt;=$F50,AA$9+'06 Lists'!$B$11-1&gt;=$D50),"F",""))</x:f>
      </x:c>
      <x:c r="AB50" s="155" t="str">
        <x:f>IF(OR($A50="",AB$9="",$D50=""),"",IF(AND($E50&lt;&gt;"",AB$9&lt;=$E50,AB$9+'06 Lists'!$B$11-1&gt;=$D50),"B","")&amp;IF(AND($F50&lt;&gt;"",AB$9&lt;=$F50,AB$9+'06 Lists'!$B$11-1&gt;=$D50),"F",""))</x:f>
      </x:c>
      <x:c r="AC50" s="155" t="str">
        <x:f>IF(OR($A50="",AC$9="",$D50=""),"",IF(AND($E50&lt;&gt;"",AC$9&lt;=$E50,AC$9+'06 Lists'!$B$11-1&gt;=$D50),"B","")&amp;IF(AND($F50&lt;&gt;"",AC$9&lt;=$F50,AC$9+'06 Lists'!$B$11-1&gt;=$D50),"F",""))</x:f>
      </x:c>
      <x:c r="AD50" s="155" t="str">
        <x:f>IF(OR($A50="",AD$9="",$D50=""),"",IF(AND($E50&lt;&gt;"",AD$9&lt;=$E50,AD$9+'06 Lists'!$B$11-1&gt;=$D50),"B","")&amp;IF(AND($F50&lt;&gt;"",AD$9&lt;=$F50,AD$9+'06 Lists'!$B$11-1&gt;=$D50),"F",""))</x:f>
      </x:c>
      <x:c r="AE50" s="155" t="str">
        <x:f>IF(OR($A50="",AE$9="",$D50=""),"",IF(AND($E50&lt;&gt;"",AE$9&lt;=$E50,AE$9+'06 Lists'!$B$11-1&gt;=$D50),"B","")&amp;IF(AND($F50&lt;&gt;"",AE$9&lt;=$F50,AE$9+'06 Lists'!$B$11-1&gt;=$D50),"F",""))</x:f>
      </x:c>
      <x:c r="AF50" s="155" t="str">
        <x:f>IF(OR($A50="",AF$9="",$D50=""),"",IF(AND($E50&lt;&gt;"",AF$9&lt;=$E50,AF$9+'06 Lists'!$B$11-1&gt;=$D50),"B","")&amp;IF(AND($F50&lt;&gt;"",AF$9&lt;=$F50,AF$9+'06 Lists'!$B$11-1&gt;=$D50),"F",""))</x:f>
      </x:c>
      <x:c r="AG50" s="155" t="str">
        <x:f>IF(OR($A50="",AG$9="",$D50=""),"",IF(AND($E50&lt;&gt;"",AG$9&lt;=$E50,AG$9+'06 Lists'!$B$11-1&gt;=$D50),"B","")&amp;IF(AND($F50&lt;&gt;"",AG$9&lt;=$F50,AG$9+'06 Lists'!$B$11-1&gt;=$D50),"F",""))</x:f>
      </x:c>
    </x:row>
    <x:row r="51" ht="31" customHeight="1">
      <x:c r="A51" s="155" t="str">
        <x:f>IF('B1 Schedule'!A51="","",IF('B1 Schedule'!A51="","",'B1 Schedule'!A51))</x:f>
      </x:c>
      <x:c r="B51" s="155" t="str">
        <x:f>IF('B1 Schedule'!A51="","",IF('B1 Schedule'!B51="","",'B1 Schedule'!B51))</x:f>
      </x:c>
      <x:c r="C51" s="155" t="str">
        <x:f>IF('B1 Schedule'!A51="","",IF('B1 Schedule'!D51="","",'B1 Schedule'!D51))</x:f>
      </x:c>
      <x:c r="D51" s="246" t="str">
        <x:f>IF('B1 Schedule'!A51="","",IF('B1 Schedule'!F51="","",'B1 Schedule'!F51))</x:f>
      </x:c>
      <x:c r="E51" s="246" t="str">
        <x:f>IF('B1 Schedule'!A51="","",IF('B1 Schedule'!G51="","",'B1 Schedule'!G51))</x:f>
      </x:c>
      <x:c r="F51" s="246" t="str">
        <x:f>IF('B1 Schedule'!A51="","",IF('B1 Schedule'!I51&lt;&gt;"",'B1 Schedule'!I51,IF('B1 Schedule'!J51="","",'B1 Schedule'!J51)))</x:f>
      </x:c>
      <x:c r="G51" s="155" t="str">
        <x:f>IF('B1 Schedule'!A51="","",IF('B1 Schedule'!N51="","",'B1 Schedule'!N51))</x:f>
      </x:c>
      <x:c r="H51" s="155" t="str">
        <x:f>IF(OR($A51="",H$9="",$D51=""),"",IF(AND($E51&lt;&gt;"",H$9&lt;=$E51,H$9+'06 Lists'!$B$11-1&gt;=$D51),"B","")&amp;IF(AND($F51&lt;&gt;"",H$9&lt;=$F51,H$9+'06 Lists'!$B$11-1&gt;=$D51),"F",""))</x:f>
      </x:c>
      <x:c r="I51" s="155" t="str">
        <x:f>IF(OR($A51="",I$9="",$D51=""),"",IF(AND($E51&lt;&gt;"",I$9&lt;=$E51,I$9+'06 Lists'!$B$11-1&gt;=$D51),"B","")&amp;IF(AND($F51&lt;&gt;"",I$9&lt;=$F51,I$9+'06 Lists'!$B$11-1&gt;=$D51),"F",""))</x:f>
      </x:c>
      <x:c r="J51" s="155" t="str">
        <x:f>IF(OR($A51="",J$9="",$D51=""),"",IF(AND($E51&lt;&gt;"",J$9&lt;=$E51,J$9+'06 Lists'!$B$11-1&gt;=$D51),"B","")&amp;IF(AND($F51&lt;&gt;"",J$9&lt;=$F51,J$9+'06 Lists'!$B$11-1&gt;=$D51),"F",""))</x:f>
      </x:c>
      <x:c r="K51" s="155" t="str">
        <x:f>IF(OR($A51="",K$9="",$D51=""),"",IF(AND($E51&lt;&gt;"",K$9&lt;=$E51,K$9+'06 Lists'!$B$11-1&gt;=$D51),"B","")&amp;IF(AND($F51&lt;&gt;"",K$9&lt;=$F51,K$9+'06 Lists'!$B$11-1&gt;=$D51),"F",""))</x:f>
      </x:c>
      <x:c r="L51" s="155" t="str">
        <x:f>IF(OR($A51="",L$9="",$D51=""),"",IF(AND($E51&lt;&gt;"",L$9&lt;=$E51,L$9+'06 Lists'!$B$11-1&gt;=$D51),"B","")&amp;IF(AND($F51&lt;&gt;"",L$9&lt;=$F51,L$9+'06 Lists'!$B$11-1&gt;=$D51),"F",""))</x:f>
      </x:c>
      <x:c r="M51" s="155" t="str">
        <x:f>IF(OR($A51="",M$9="",$D51=""),"",IF(AND($E51&lt;&gt;"",M$9&lt;=$E51,M$9+'06 Lists'!$B$11-1&gt;=$D51),"B","")&amp;IF(AND($F51&lt;&gt;"",M$9&lt;=$F51,M$9+'06 Lists'!$B$11-1&gt;=$D51),"F",""))</x:f>
      </x:c>
      <x:c r="N51" s="155" t="str">
        <x:f>IF(OR($A51="",N$9="",$D51=""),"",IF(AND($E51&lt;&gt;"",N$9&lt;=$E51,N$9+'06 Lists'!$B$11-1&gt;=$D51),"B","")&amp;IF(AND($F51&lt;&gt;"",N$9&lt;=$F51,N$9+'06 Lists'!$B$11-1&gt;=$D51),"F",""))</x:f>
      </x:c>
      <x:c r="O51" s="155" t="str">
        <x:f>IF(OR($A51="",O$9="",$D51=""),"",IF(AND($E51&lt;&gt;"",O$9&lt;=$E51,O$9+'06 Lists'!$B$11-1&gt;=$D51),"B","")&amp;IF(AND($F51&lt;&gt;"",O$9&lt;=$F51,O$9+'06 Lists'!$B$11-1&gt;=$D51),"F",""))</x:f>
      </x:c>
      <x:c r="P51" s="155" t="str">
        <x:f>IF(OR($A51="",P$9="",$D51=""),"",IF(AND($E51&lt;&gt;"",P$9&lt;=$E51,P$9+'06 Lists'!$B$11-1&gt;=$D51),"B","")&amp;IF(AND($F51&lt;&gt;"",P$9&lt;=$F51,P$9+'06 Lists'!$B$11-1&gt;=$D51),"F",""))</x:f>
      </x:c>
      <x:c r="Q51" s="155" t="str">
        <x:f>IF(OR($A51="",Q$9="",$D51=""),"",IF(AND($E51&lt;&gt;"",Q$9&lt;=$E51,Q$9+'06 Lists'!$B$11-1&gt;=$D51),"B","")&amp;IF(AND($F51&lt;&gt;"",Q$9&lt;=$F51,Q$9+'06 Lists'!$B$11-1&gt;=$D51),"F",""))</x:f>
      </x:c>
      <x:c r="R51" s="155" t="str">
        <x:f>IF(OR($A51="",R$9="",$D51=""),"",IF(AND($E51&lt;&gt;"",R$9&lt;=$E51,R$9+'06 Lists'!$B$11-1&gt;=$D51),"B","")&amp;IF(AND($F51&lt;&gt;"",R$9&lt;=$F51,R$9+'06 Lists'!$B$11-1&gt;=$D51),"F",""))</x:f>
      </x:c>
      <x:c r="S51" s="155" t="str">
        <x:f>IF(OR($A51="",S$9="",$D51=""),"",IF(AND($E51&lt;&gt;"",S$9&lt;=$E51,S$9+'06 Lists'!$B$11-1&gt;=$D51),"B","")&amp;IF(AND($F51&lt;&gt;"",S$9&lt;=$F51,S$9+'06 Lists'!$B$11-1&gt;=$D51),"F",""))</x:f>
      </x:c>
      <x:c r="T51" s="155" t="str">
        <x:f>IF(OR($A51="",T$9="",$D51=""),"",IF(AND($E51&lt;&gt;"",T$9&lt;=$E51,T$9+'06 Lists'!$B$11-1&gt;=$D51),"B","")&amp;IF(AND($F51&lt;&gt;"",T$9&lt;=$F51,T$9+'06 Lists'!$B$11-1&gt;=$D51),"F",""))</x:f>
      </x:c>
      <x:c r="U51" s="155" t="str">
        <x:f>IF(OR($A51="",U$9="",$D51=""),"",IF(AND($E51&lt;&gt;"",U$9&lt;=$E51,U$9+'06 Lists'!$B$11-1&gt;=$D51),"B","")&amp;IF(AND($F51&lt;&gt;"",U$9&lt;=$F51,U$9+'06 Lists'!$B$11-1&gt;=$D51),"F",""))</x:f>
      </x:c>
      <x:c r="V51" s="155" t="str">
        <x:f>IF(OR($A51="",V$9="",$D51=""),"",IF(AND($E51&lt;&gt;"",V$9&lt;=$E51,V$9+'06 Lists'!$B$11-1&gt;=$D51),"B","")&amp;IF(AND($F51&lt;&gt;"",V$9&lt;=$F51,V$9+'06 Lists'!$B$11-1&gt;=$D51),"F",""))</x:f>
      </x:c>
      <x:c r="W51" s="155" t="str">
        <x:f>IF(OR($A51="",W$9="",$D51=""),"",IF(AND($E51&lt;&gt;"",W$9&lt;=$E51,W$9+'06 Lists'!$B$11-1&gt;=$D51),"B","")&amp;IF(AND($F51&lt;&gt;"",W$9&lt;=$F51,W$9+'06 Lists'!$B$11-1&gt;=$D51),"F",""))</x:f>
      </x:c>
      <x:c r="X51" s="155" t="str">
        <x:f>IF(OR($A51="",X$9="",$D51=""),"",IF(AND($E51&lt;&gt;"",X$9&lt;=$E51,X$9+'06 Lists'!$B$11-1&gt;=$D51),"B","")&amp;IF(AND($F51&lt;&gt;"",X$9&lt;=$F51,X$9+'06 Lists'!$B$11-1&gt;=$D51),"F",""))</x:f>
      </x:c>
      <x:c r="Y51" s="155" t="str">
        <x:f>IF(OR($A51="",Y$9="",$D51=""),"",IF(AND($E51&lt;&gt;"",Y$9&lt;=$E51,Y$9+'06 Lists'!$B$11-1&gt;=$D51),"B","")&amp;IF(AND($F51&lt;&gt;"",Y$9&lt;=$F51,Y$9+'06 Lists'!$B$11-1&gt;=$D51),"F",""))</x:f>
      </x:c>
      <x:c r="Z51" s="155" t="str">
        <x:f>IF(OR($A51="",Z$9="",$D51=""),"",IF(AND($E51&lt;&gt;"",Z$9&lt;=$E51,Z$9+'06 Lists'!$B$11-1&gt;=$D51),"B","")&amp;IF(AND($F51&lt;&gt;"",Z$9&lt;=$F51,Z$9+'06 Lists'!$B$11-1&gt;=$D51),"F",""))</x:f>
      </x:c>
      <x:c r="AA51" s="155" t="str">
        <x:f>IF(OR($A51="",AA$9="",$D51=""),"",IF(AND($E51&lt;&gt;"",AA$9&lt;=$E51,AA$9+'06 Lists'!$B$11-1&gt;=$D51),"B","")&amp;IF(AND($F51&lt;&gt;"",AA$9&lt;=$F51,AA$9+'06 Lists'!$B$11-1&gt;=$D51),"F",""))</x:f>
      </x:c>
      <x:c r="AB51" s="155" t="str">
        <x:f>IF(OR($A51="",AB$9="",$D51=""),"",IF(AND($E51&lt;&gt;"",AB$9&lt;=$E51,AB$9+'06 Lists'!$B$11-1&gt;=$D51),"B","")&amp;IF(AND($F51&lt;&gt;"",AB$9&lt;=$F51,AB$9+'06 Lists'!$B$11-1&gt;=$D51),"F",""))</x:f>
      </x:c>
      <x:c r="AC51" s="155" t="str">
        <x:f>IF(OR($A51="",AC$9="",$D51=""),"",IF(AND($E51&lt;&gt;"",AC$9&lt;=$E51,AC$9+'06 Lists'!$B$11-1&gt;=$D51),"B","")&amp;IF(AND($F51&lt;&gt;"",AC$9&lt;=$F51,AC$9+'06 Lists'!$B$11-1&gt;=$D51),"F",""))</x:f>
      </x:c>
      <x:c r="AD51" s="155" t="str">
        <x:f>IF(OR($A51="",AD$9="",$D51=""),"",IF(AND($E51&lt;&gt;"",AD$9&lt;=$E51,AD$9+'06 Lists'!$B$11-1&gt;=$D51),"B","")&amp;IF(AND($F51&lt;&gt;"",AD$9&lt;=$F51,AD$9+'06 Lists'!$B$11-1&gt;=$D51),"F",""))</x:f>
      </x:c>
      <x:c r="AE51" s="155" t="str">
        <x:f>IF(OR($A51="",AE$9="",$D51=""),"",IF(AND($E51&lt;&gt;"",AE$9&lt;=$E51,AE$9+'06 Lists'!$B$11-1&gt;=$D51),"B","")&amp;IF(AND($F51&lt;&gt;"",AE$9&lt;=$F51,AE$9+'06 Lists'!$B$11-1&gt;=$D51),"F",""))</x:f>
      </x:c>
      <x:c r="AF51" s="155" t="str">
        <x:f>IF(OR($A51="",AF$9="",$D51=""),"",IF(AND($E51&lt;&gt;"",AF$9&lt;=$E51,AF$9+'06 Lists'!$B$11-1&gt;=$D51),"B","")&amp;IF(AND($F51&lt;&gt;"",AF$9&lt;=$F51,AF$9+'06 Lists'!$B$11-1&gt;=$D51),"F",""))</x:f>
      </x:c>
      <x:c r="AG51" s="155" t="str">
        <x:f>IF(OR($A51="",AG$9="",$D51=""),"",IF(AND($E51&lt;&gt;"",AG$9&lt;=$E51,AG$9+'06 Lists'!$B$11-1&gt;=$D51),"B","")&amp;IF(AND($F51&lt;&gt;"",AG$9&lt;=$F51,AG$9+'06 Lists'!$B$11-1&gt;=$D51),"F",""))</x:f>
      </x:c>
    </x:row>
    <x:row r="52" ht="31" customHeight="1">
      <x:c r="A52" s="155" t="str">
        <x:f>IF('B1 Schedule'!A52="","",IF('B1 Schedule'!A52="","",'B1 Schedule'!A52))</x:f>
      </x:c>
      <x:c r="B52" s="155" t="str">
        <x:f>IF('B1 Schedule'!A52="","",IF('B1 Schedule'!B52="","",'B1 Schedule'!B52))</x:f>
      </x:c>
      <x:c r="C52" s="155" t="str">
        <x:f>IF('B1 Schedule'!A52="","",IF('B1 Schedule'!D52="","",'B1 Schedule'!D52))</x:f>
      </x:c>
      <x:c r="D52" s="246" t="str">
        <x:f>IF('B1 Schedule'!A52="","",IF('B1 Schedule'!F52="","",'B1 Schedule'!F52))</x:f>
      </x:c>
      <x:c r="E52" s="246" t="str">
        <x:f>IF('B1 Schedule'!A52="","",IF('B1 Schedule'!G52="","",'B1 Schedule'!G52))</x:f>
      </x:c>
      <x:c r="F52" s="246" t="str">
        <x:f>IF('B1 Schedule'!A52="","",IF('B1 Schedule'!I52&lt;&gt;"",'B1 Schedule'!I52,IF('B1 Schedule'!J52="","",'B1 Schedule'!J52)))</x:f>
      </x:c>
      <x:c r="G52" s="155" t="str">
        <x:f>IF('B1 Schedule'!A52="","",IF('B1 Schedule'!N52="","",'B1 Schedule'!N52))</x:f>
      </x:c>
      <x:c r="H52" s="155" t="str">
        <x:f>IF(OR($A52="",H$9="",$D52=""),"",IF(AND($E52&lt;&gt;"",H$9&lt;=$E52,H$9+'06 Lists'!$B$11-1&gt;=$D52),"B","")&amp;IF(AND($F52&lt;&gt;"",H$9&lt;=$F52,H$9+'06 Lists'!$B$11-1&gt;=$D52),"F",""))</x:f>
      </x:c>
      <x:c r="I52" s="155" t="str">
        <x:f>IF(OR($A52="",I$9="",$D52=""),"",IF(AND($E52&lt;&gt;"",I$9&lt;=$E52,I$9+'06 Lists'!$B$11-1&gt;=$D52),"B","")&amp;IF(AND($F52&lt;&gt;"",I$9&lt;=$F52,I$9+'06 Lists'!$B$11-1&gt;=$D52),"F",""))</x:f>
      </x:c>
      <x:c r="J52" s="155" t="str">
        <x:f>IF(OR($A52="",J$9="",$D52=""),"",IF(AND($E52&lt;&gt;"",J$9&lt;=$E52,J$9+'06 Lists'!$B$11-1&gt;=$D52),"B","")&amp;IF(AND($F52&lt;&gt;"",J$9&lt;=$F52,J$9+'06 Lists'!$B$11-1&gt;=$D52),"F",""))</x:f>
      </x:c>
      <x:c r="K52" s="155" t="str">
        <x:f>IF(OR($A52="",K$9="",$D52=""),"",IF(AND($E52&lt;&gt;"",K$9&lt;=$E52,K$9+'06 Lists'!$B$11-1&gt;=$D52),"B","")&amp;IF(AND($F52&lt;&gt;"",K$9&lt;=$F52,K$9+'06 Lists'!$B$11-1&gt;=$D52),"F",""))</x:f>
      </x:c>
      <x:c r="L52" s="155" t="str">
        <x:f>IF(OR($A52="",L$9="",$D52=""),"",IF(AND($E52&lt;&gt;"",L$9&lt;=$E52,L$9+'06 Lists'!$B$11-1&gt;=$D52),"B","")&amp;IF(AND($F52&lt;&gt;"",L$9&lt;=$F52,L$9+'06 Lists'!$B$11-1&gt;=$D52),"F",""))</x:f>
      </x:c>
      <x:c r="M52" s="155" t="str">
        <x:f>IF(OR($A52="",M$9="",$D52=""),"",IF(AND($E52&lt;&gt;"",M$9&lt;=$E52,M$9+'06 Lists'!$B$11-1&gt;=$D52),"B","")&amp;IF(AND($F52&lt;&gt;"",M$9&lt;=$F52,M$9+'06 Lists'!$B$11-1&gt;=$D52),"F",""))</x:f>
      </x:c>
      <x:c r="N52" s="155" t="str">
        <x:f>IF(OR($A52="",N$9="",$D52=""),"",IF(AND($E52&lt;&gt;"",N$9&lt;=$E52,N$9+'06 Lists'!$B$11-1&gt;=$D52),"B","")&amp;IF(AND($F52&lt;&gt;"",N$9&lt;=$F52,N$9+'06 Lists'!$B$11-1&gt;=$D52),"F",""))</x:f>
      </x:c>
      <x:c r="O52" s="155" t="str">
        <x:f>IF(OR($A52="",O$9="",$D52=""),"",IF(AND($E52&lt;&gt;"",O$9&lt;=$E52,O$9+'06 Lists'!$B$11-1&gt;=$D52),"B","")&amp;IF(AND($F52&lt;&gt;"",O$9&lt;=$F52,O$9+'06 Lists'!$B$11-1&gt;=$D52),"F",""))</x:f>
      </x:c>
      <x:c r="P52" s="155" t="str">
        <x:f>IF(OR($A52="",P$9="",$D52=""),"",IF(AND($E52&lt;&gt;"",P$9&lt;=$E52,P$9+'06 Lists'!$B$11-1&gt;=$D52),"B","")&amp;IF(AND($F52&lt;&gt;"",P$9&lt;=$F52,P$9+'06 Lists'!$B$11-1&gt;=$D52),"F",""))</x:f>
      </x:c>
      <x:c r="Q52" s="155" t="str">
        <x:f>IF(OR($A52="",Q$9="",$D52=""),"",IF(AND($E52&lt;&gt;"",Q$9&lt;=$E52,Q$9+'06 Lists'!$B$11-1&gt;=$D52),"B","")&amp;IF(AND($F52&lt;&gt;"",Q$9&lt;=$F52,Q$9+'06 Lists'!$B$11-1&gt;=$D52),"F",""))</x:f>
      </x:c>
      <x:c r="R52" s="155" t="str">
        <x:f>IF(OR($A52="",R$9="",$D52=""),"",IF(AND($E52&lt;&gt;"",R$9&lt;=$E52,R$9+'06 Lists'!$B$11-1&gt;=$D52),"B","")&amp;IF(AND($F52&lt;&gt;"",R$9&lt;=$F52,R$9+'06 Lists'!$B$11-1&gt;=$D52),"F",""))</x:f>
      </x:c>
      <x:c r="S52" s="155" t="str">
        <x:f>IF(OR($A52="",S$9="",$D52=""),"",IF(AND($E52&lt;&gt;"",S$9&lt;=$E52,S$9+'06 Lists'!$B$11-1&gt;=$D52),"B","")&amp;IF(AND($F52&lt;&gt;"",S$9&lt;=$F52,S$9+'06 Lists'!$B$11-1&gt;=$D52),"F",""))</x:f>
      </x:c>
      <x:c r="T52" s="155" t="str">
        <x:f>IF(OR($A52="",T$9="",$D52=""),"",IF(AND($E52&lt;&gt;"",T$9&lt;=$E52,T$9+'06 Lists'!$B$11-1&gt;=$D52),"B","")&amp;IF(AND($F52&lt;&gt;"",T$9&lt;=$F52,T$9+'06 Lists'!$B$11-1&gt;=$D52),"F",""))</x:f>
      </x:c>
      <x:c r="U52" s="155" t="str">
        <x:f>IF(OR($A52="",U$9="",$D52=""),"",IF(AND($E52&lt;&gt;"",U$9&lt;=$E52,U$9+'06 Lists'!$B$11-1&gt;=$D52),"B","")&amp;IF(AND($F52&lt;&gt;"",U$9&lt;=$F52,U$9+'06 Lists'!$B$11-1&gt;=$D52),"F",""))</x:f>
      </x:c>
      <x:c r="V52" s="155" t="str">
        <x:f>IF(OR($A52="",V$9="",$D52=""),"",IF(AND($E52&lt;&gt;"",V$9&lt;=$E52,V$9+'06 Lists'!$B$11-1&gt;=$D52),"B","")&amp;IF(AND($F52&lt;&gt;"",V$9&lt;=$F52,V$9+'06 Lists'!$B$11-1&gt;=$D52),"F",""))</x:f>
      </x:c>
      <x:c r="W52" s="155" t="str">
        <x:f>IF(OR($A52="",W$9="",$D52=""),"",IF(AND($E52&lt;&gt;"",W$9&lt;=$E52,W$9+'06 Lists'!$B$11-1&gt;=$D52),"B","")&amp;IF(AND($F52&lt;&gt;"",W$9&lt;=$F52,W$9+'06 Lists'!$B$11-1&gt;=$D52),"F",""))</x:f>
      </x:c>
      <x:c r="X52" s="155" t="str">
        <x:f>IF(OR($A52="",X$9="",$D52=""),"",IF(AND($E52&lt;&gt;"",X$9&lt;=$E52,X$9+'06 Lists'!$B$11-1&gt;=$D52),"B","")&amp;IF(AND($F52&lt;&gt;"",X$9&lt;=$F52,X$9+'06 Lists'!$B$11-1&gt;=$D52),"F",""))</x:f>
      </x:c>
      <x:c r="Y52" s="155" t="str">
        <x:f>IF(OR($A52="",Y$9="",$D52=""),"",IF(AND($E52&lt;&gt;"",Y$9&lt;=$E52,Y$9+'06 Lists'!$B$11-1&gt;=$D52),"B","")&amp;IF(AND($F52&lt;&gt;"",Y$9&lt;=$F52,Y$9+'06 Lists'!$B$11-1&gt;=$D52),"F",""))</x:f>
      </x:c>
      <x:c r="Z52" s="155" t="str">
        <x:f>IF(OR($A52="",Z$9="",$D52=""),"",IF(AND($E52&lt;&gt;"",Z$9&lt;=$E52,Z$9+'06 Lists'!$B$11-1&gt;=$D52),"B","")&amp;IF(AND($F52&lt;&gt;"",Z$9&lt;=$F52,Z$9+'06 Lists'!$B$11-1&gt;=$D52),"F",""))</x:f>
      </x:c>
      <x:c r="AA52" s="155" t="str">
        <x:f>IF(OR($A52="",AA$9="",$D52=""),"",IF(AND($E52&lt;&gt;"",AA$9&lt;=$E52,AA$9+'06 Lists'!$B$11-1&gt;=$D52),"B","")&amp;IF(AND($F52&lt;&gt;"",AA$9&lt;=$F52,AA$9+'06 Lists'!$B$11-1&gt;=$D52),"F",""))</x:f>
      </x:c>
      <x:c r="AB52" s="155" t="str">
        <x:f>IF(OR($A52="",AB$9="",$D52=""),"",IF(AND($E52&lt;&gt;"",AB$9&lt;=$E52,AB$9+'06 Lists'!$B$11-1&gt;=$D52),"B","")&amp;IF(AND($F52&lt;&gt;"",AB$9&lt;=$F52,AB$9+'06 Lists'!$B$11-1&gt;=$D52),"F",""))</x:f>
      </x:c>
      <x:c r="AC52" s="155" t="str">
        <x:f>IF(OR($A52="",AC$9="",$D52=""),"",IF(AND($E52&lt;&gt;"",AC$9&lt;=$E52,AC$9+'06 Lists'!$B$11-1&gt;=$D52),"B","")&amp;IF(AND($F52&lt;&gt;"",AC$9&lt;=$F52,AC$9+'06 Lists'!$B$11-1&gt;=$D52),"F",""))</x:f>
      </x:c>
      <x:c r="AD52" s="155" t="str">
        <x:f>IF(OR($A52="",AD$9="",$D52=""),"",IF(AND($E52&lt;&gt;"",AD$9&lt;=$E52,AD$9+'06 Lists'!$B$11-1&gt;=$D52),"B","")&amp;IF(AND($F52&lt;&gt;"",AD$9&lt;=$F52,AD$9+'06 Lists'!$B$11-1&gt;=$D52),"F",""))</x:f>
      </x:c>
      <x:c r="AE52" s="155" t="str">
        <x:f>IF(OR($A52="",AE$9="",$D52=""),"",IF(AND($E52&lt;&gt;"",AE$9&lt;=$E52,AE$9+'06 Lists'!$B$11-1&gt;=$D52),"B","")&amp;IF(AND($F52&lt;&gt;"",AE$9&lt;=$F52,AE$9+'06 Lists'!$B$11-1&gt;=$D52),"F",""))</x:f>
      </x:c>
      <x:c r="AF52" s="155" t="str">
        <x:f>IF(OR($A52="",AF$9="",$D52=""),"",IF(AND($E52&lt;&gt;"",AF$9&lt;=$E52,AF$9+'06 Lists'!$B$11-1&gt;=$D52),"B","")&amp;IF(AND($F52&lt;&gt;"",AF$9&lt;=$F52,AF$9+'06 Lists'!$B$11-1&gt;=$D52),"F",""))</x:f>
      </x:c>
      <x:c r="AG52" s="155" t="str">
        <x:f>IF(OR($A52="",AG$9="",$D52=""),"",IF(AND($E52&lt;&gt;"",AG$9&lt;=$E52,AG$9+'06 Lists'!$B$11-1&gt;=$D52),"B","")&amp;IF(AND($F52&lt;&gt;"",AG$9&lt;=$F52,AG$9+'06 Lists'!$B$11-1&gt;=$D52),"F",""))</x:f>
      </x:c>
    </x:row>
    <x:row r="53" ht="31" customHeight="1">
      <x:c r="A53" s="155" t="str">
        <x:f>IF('B1 Schedule'!A53="","",IF('B1 Schedule'!A53="","",'B1 Schedule'!A53))</x:f>
      </x:c>
      <x:c r="B53" s="155" t="str">
        <x:f>IF('B1 Schedule'!A53="","",IF('B1 Schedule'!B53="","",'B1 Schedule'!B53))</x:f>
      </x:c>
      <x:c r="C53" s="155" t="str">
        <x:f>IF('B1 Schedule'!A53="","",IF('B1 Schedule'!D53="","",'B1 Schedule'!D53))</x:f>
      </x:c>
      <x:c r="D53" s="246" t="str">
        <x:f>IF('B1 Schedule'!A53="","",IF('B1 Schedule'!F53="","",'B1 Schedule'!F53))</x:f>
      </x:c>
      <x:c r="E53" s="246" t="str">
        <x:f>IF('B1 Schedule'!A53="","",IF('B1 Schedule'!G53="","",'B1 Schedule'!G53))</x:f>
      </x:c>
      <x:c r="F53" s="246" t="str">
        <x:f>IF('B1 Schedule'!A53="","",IF('B1 Schedule'!I53&lt;&gt;"",'B1 Schedule'!I53,IF('B1 Schedule'!J53="","",'B1 Schedule'!J53)))</x:f>
      </x:c>
      <x:c r="G53" s="155" t="str">
        <x:f>IF('B1 Schedule'!A53="","",IF('B1 Schedule'!N53="","",'B1 Schedule'!N53))</x:f>
      </x:c>
      <x:c r="H53" s="155" t="str">
        <x:f>IF(OR($A53="",H$9="",$D53=""),"",IF(AND($E53&lt;&gt;"",H$9&lt;=$E53,H$9+'06 Lists'!$B$11-1&gt;=$D53),"B","")&amp;IF(AND($F53&lt;&gt;"",H$9&lt;=$F53,H$9+'06 Lists'!$B$11-1&gt;=$D53),"F",""))</x:f>
      </x:c>
      <x:c r="I53" s="155" t="str">
        <x:f>IF(OR($A53="",I$9="",$D53=""),"",IF(AND($E53&lt;&gt;"",I$9&lt;=$E53,I$9+'06 Lists'!$B$11-1&gt;=$D53),"B","")&amp;IF(AND($F53&lt;&gt;"",I$9&lt;=$F53,I$9+'06 Lists'!$B$11-1&gt;=$D53),"F",""))</x:f>
      </x:c>
      <x:c r="J53" s="155" t="str">
        <x:f>IF(OR($A53="",J$9="",$D53=""),"",IF(AND($E53&lt;&gt;"",J$9&lt;=$E53,J$9+'06 Lists'!$B$11-1&gt;=$D53),"B","")&amp;IF(AND($F53&lt;&gt;"",J$9&lt;=$F53,J$9+'06 Lists'!$B$11-1&gt;=$D53),"F",""))</x:f>
      </x:c>
      <x:c r="K53" s="155" t="str">
        <x:f>IF(OR($A53="",K$9="",$D53=""),"",IF(AND($E53&lt;&gt;"",K$9&lt;=$E53,K$9+'06 Lists'!$B$11-1&gt;=$D53),"B","")&amp;IF(AND($F53&lt;&gt;"",K$9&lt;=$F53,K$9+'06 Lists'!$B$11-1&gt;=$D53),"F",""))</x:f>
      </x:c>
      <x:c r="L53" s="155" t="str">
        <x:f>IF(OR($A53="",L$9="",$D53=""),"",IF(AND($E53&lt;&gt;"",L$9&lt;=$E53,L$9+'06 Lists'!$B$11-1&gt;=$D53),"B","")&amp;IF(AND($F53&lt;&gt;"",L$9&lt;=$F53,L$9+'06 Lists'!$B$11-1&gt;=$D53),"F",""))</x:f>
      </x:c>
      <x:c r="M53" s="155" t="str">
        <x:f>IF(OR($A53="",M$9="",$D53=""),"",IF(AND($E53&lt;&gt;"",M$9&lt;=$E53,M$9+'06 Lists'!$B$11-1&gt;=$D53),"B","")&amp;IF(AND($F53&lt;&gt;"",M$9&lt;=$F53,M$9+'06 Lists'!$B$11-1&gt;=$D53),"F",""))</x:f>
      </x:c>
      <x:c r="N53" s="155" t="str">
        <x:f>IF(OR($A53="",N$9="",$D53=""),"",IF(AND($E53&lt;&gt;"",N$9&lt;=$E53,N$9+'06 Lists'!$B$11-1&gt;=$D53),"B","")&amp;IF(AND($F53&lt;&gt;"",N$9&lt;=$F53,N$9+'06 Lists'!$B$11-1&gt;=$D53),"F",""))</x:f>
      </x:c>
      <x:c r="O53" s="155" t="str">
        <x:f>IF(OR($A53="",O$9="",$D53=""),"",IF(AND($E53&lt;&gt;"",O$9&lt;=$E53,O$9+'06 Lists'!$B$11-1&gt;=$D53),"B","")&amp;IF(AND($F53&lt;&gt;"",O$9&lt;=$F53,O$9+'06 Lists'!$B$11-1&gt;=$D53),"F",""))</x:f>
      </x:c>
      <x:c r="P53" s="155" t="str">
        <x:f>IF(OR($A53="",P$9="",$D53=""),"",IF(AND($E53&lt;&gt;"",P$9&lt;=$E53,P$9+'06 Lists'!$B$11-1&gt;=$D53),"B","")&amp;IF(AND($F53&lt;&gt;"",P$9&lt;=$F53,P$9+'06 Lists'!$B$11-1&gt;=$D53),"F",""))</x:f>
      </x:c>
      <x:c r="Q53" s="155" t="str">
        <x:f>IF(OR($A53="",Q$9="",$D53=""),"",IF(AND($E53&lt;&gt;"",Q$9&lt;=$E53,Q$9+'06 Lists'!$B$11-1&gt;=$D53),"B","")&amp;IF(AND($F53&lt;&gt;"",Q$9&lt;=$F53,Q$9+'06 Lists'!$B$11-1&gt;=$D53),"F",""))</x:f>
      </x:c>
      <x:c r="R53" s="155" t="str">
        <x:f>IF(OR($A53="",R$9="",$D53=""),"",IF(AND($E53&lt;&gt;"",R$9&lt;=$E53,R$9+'06 Lists'!$B$11-1&gt;=$D53),"B","")&amp;IF(AND($F53&lt;&gt;"",R$9&lt;=$F53,R$9+'06 Lists'!$B$11-1&gt;=$D53),"F",""))</x:f>
      </x:c>
      <x:c r="S53" s="155" t="str">
        <x:f>IF(OR($A53="",S$9="",$D53=""),"",IF(AND($E53&lt;&gt;"",S$9&lt;=$E53,S$9+'06 Lists'!$B$11-1&gt;=$D53),"B","")&amp;IF(AND($F53&lt;&gt;"",S$9&lt;=$F53,S$9+'06 Lists'!$B$11-1&gt;=$D53),"F",""))</x:f>
      </x:c>
      <x:c r="T53" s="155" t="str">
        <x:f>IF(OR($A53="",T$9="",$D53=""),"",IF(AND($E53&lt;&gt;"",T$9&lt;=$E53,T$9+'06 Lists'!$B$11-1&gt;=$D53),"B","")&amp;IF(AND($F53&lt;&gt;"",T$9&lt;=$F53,T$9+'06 Lists'!$B$11-1&gt;=$D53),"F",""))</x:f>
      </x:c>
      <x:c r="U53" s="155" t="str">
        <x:f>IF(OR($A53="",U$9="",$D53=""),"",IF(AND($E53&lt;&gt;"",U$9&lt;=$E53,U$9+'06 Lists'!$B$11-1&gt;=$D53),"B","")&amp;IF(AND($F53&lt;&gt;"",U$9&lt;=$F53,U$9+'06 Lists'!$B$11-1&gt;=$D53),"F",""))</x:f>
      </x:c>
      <x:c r="V53" s="155" t="str">
        <x:f>IF(OR($A53="",V$9="",$D53=""),"",IF(AND($E53&lt;&gt;"",V$9&lt;=$E53,V$9+'06 Lists'!$B$11-1&gt;=$D53),"B","")&amp;IF(AND($F53&lt;&gt;"",V$9&lt;=$F53,V$9+'06 Lists'!$B$11-1&gt;=$D53),"F",""))</x:f>
      </x:c>
      <x:c r="W53" s="155" t="str">
        <x:f>IF(OR($A53="",W$9="",$D53=""),"",IF(AND($E53&lt;&gt;"",W$9&lt;=$E53,W$9+'06 Lists'!$B$11-1&gt;=$D53),"B","")&amp;IF(AND($F53&lt;&gt;"",W$9&lt;=$F53,W$9+'06 Lists'!$B$11-1&gt;=$D53),"F",""))</x:f>
      </x:c>
      <x:c r="X53" s="155" t="str">
        <x:f>IF(OR($A53="",X$9="",$D53=""),"",IF(AND($E53&lt;&gt;"",X$9&lt;=$E53,X$9+'06 Lists'!$B$11-1&gt;=$D53),"B","")&amp;IF(AND($F53&lt;&gt;"",X$9&lt;=$F53,X$9+'06 Lists'!$B$11-1&gt;=$D53),"F",""))</x:f>
      </x:c>
      <x:c r="Y53" s="155" t="str">
        <x:f>IF(OR($A53="",Y$9="",$D53=""),"",IF(AND($E53&lt;&gt;"",Y$9&lt;=$E53,Y$9+'06 Lists'!$B$11-1&gt;=$D53),"B","")&amp;IF(AND($F53&lt;&gt;"",Y$9&lt;=$F53,Y$9+'06 Lists'!$B$11-1&gt;=$D53),"F",""))</x:f>
      </x:c>
      <x:c r="Z53" s="155" t="str">
        <x:f>IF(OR($A53="",Z$9="",$D53=""),"",IF(AND($E53&lt;&gt;"",Z$9&lt;=$E53,Z$9+'06 Lists'!$B$11-1&gt;=$D53),"B","")&amp;IF(AND($F53&lt;&gt;"",Z$9&lt;=$F53,Z$9+'06 Lists'!$B$11-1&gt;=$D53),"F",""))</x:f>
      </x:c>
      <x:c r="AA53" s="155" t="str">
        <x:f>IF(OR($A53="",AA$9="",$D53=""),"",IF(AND($E53&lt;&gt;"",AA$9&lt;=$E53,AA$9+'06 Lists'!$B$11-1&gt;=$D53),"B","")&amp;IF(AND($F53&lt;&gt;"",AA$9&lt;=$F53,AA$9+'06 Lists'!$B$11-1&gt;=$D53),"F",""))</x:f>
      </x:c>
      <x:c r="AB53" s="155" t="str">
        <x:f>IF(OR($A53="",AB$9="",$D53=""),"",IF(AND($E53&lt;&gt;"",AB$9&lt;=$E53,AB$9+'06 Lists'!$B$11-1&gt;=$D53),"B","")&amp;IF(AND($F53&lt;&gt;"",AB$9&lt;=$F53,AB$9+'06 Lists'!$B$11-1&gt;=$D53),"F",""))</x:f>
      </x:c>
      <x:c r="AC53" s="155" t="str">
        <x:f>IF(OR($A53="",AC$9="",$D53=""),"",IF(AND($E53&lt;&gt;"",AC$9&lt;=$E53,AC$9+'06 Lists'!$B$11-1&gt;=$D53),"B","")&amp;IF(AND($F53&lt;&gt;"",AC$9&lt;=$F53,AC$9+'06 Lists'!$B$11-1&gt;=$D53),"F",""))</x:f>
      </x:c>
      <x:c r="AD53" s="155" t="str">
        <x:f>IF(OR($A53="",AD$9="",$D53=""),"",IF(AND($E53&lt;&gt;"",AD$9&lt;=$E53,AD$9+'06 Lists'!$B$11-1&gt;=$D53),"B","")&amp;IF(AND($F53&lt;&gt;"",AD$9&lt;=$F53,AD$9+'06 Lists'!$B$11-1&gt;=$D53),"F",""))</x:f>
      </x:c>
      <x:c r="AE53" s="155" t="str">
        <x:f>IF(OR($A53="",AE$9="",$D53=""),"",IF(AND($E53&lt;&gt;"",AE$9&lt;=$E53,AE$9+'06 Lists'!$B$11-1&gt;=$D53),"B","")&amp;IF(AND($F53&lt;&gt;"",AE$9&lt;=$F53,AE$9+'06 Lists'!$B$11-1&gt;=$D53),"F",""))</x:f>
      </x:c>
      <x:c r="AF53" s="155" t="str">
        <x:f>IF(OR($A53="",AF$9="",$D53=""),"",IF(AND($E53&lt;&gt;"",AF$9&lt;=$E53,AF$9+'06 Lists'!$B$11-1&gt;=$D53),"B","")&amp;IF(AND($F53&lt;&gt;"",AF$9&lt;=$F53,AF$9+'06 Lists'!$B$11-1&gt;=$D53),"F",""))</x:f>
      </x:c>
      <x:c r="AG53" s="155" t="str">
        <x:f>IF(OR($A53="",AG$9="",$D53=""),"",IF(AND($E53&lt;&gt;"",AG$9&lt;=$E53,AG$9+'06 Lists'!$B$11-1&gt;=$D53),"B","")&amp;IF(AND($F53&lt;&gt;"",AG$9&lt;=$F53,AG$9+'06 Lists'!$B$11-1&gt;=$D53),"F",""))</x:f>
      </x:c>
    </x:row>
    <x:row r="54" ht="31" customHeight="1">
      <x:c r="A54" s="155" t="str">
        <x:f>IF('B1 Schedule'!A54="","",IF('B1 Schedule'!A54="","",'B1 Schedule'!A54))</x:f>
      </x:c>
      <x:c r="B54" s="155" t="str">
        <x:f>IF('B1 Schedule'!A54="","",IF('B1 Schedule'!B54="","",'B1 Schedule'!B54))</x:f>
      </x:c>
      <x:c r="C54" s="155" t="str">
        <x:f>IF('B1 Schedule'!A54="","",IF('B1 Schedule'!D54="","",'B1 Schedule'!D54))</x:f>
      </x:c>
      <x:c r="D54" s="246" t="str">
        <x:f>IF('B1 Schedule'!A54="","",IF('B1 Schedule'!F54="","",'B1 Schedule'!F54))</x:f>
      </x:c>
      <x:c r="E54" s="246" t="str">
        <x:f>IF('B1 Schedule'!A54="","",IF('B1 Schedule'!G54="","",'B1 Schedule'!G54))</x:f>
      </x:c>
      <x:c r="F54" s="246" t="str">
        <x:f>IF('B1 Schedule'!A54="","",IF('B1 Schedule'!I54&lt;&gt;"",'B1 Schedule'!I54,IF('B1 Schedule'!J54="","",'B1 Schedule'!J54)))</x:f>
      </x:c>
      <x:c r="G54" s="155" t="str">
        <x:f>IF('B1 Schedule'!A54="","",IF('B1 Schedule'!N54="","",'B1 Schedule'!N54))</x:f>
      </x:c>
      <x:c r="H54" s="155" t="str">
        <x:f>IF(OR($A54="",H$9="",$D54=""),"",IF(AND($E54&lt;&gt;"",H$9&lt;=$E54,H$9+'06 Lists'!$B$11-1&gt;=$D54),"B","")&amp;IF(AND($F54&lt;&gt;"",H$9&lt;=$F54,H$9+'06 Lists'!$B$11-1&gt;=$D54),"F",""))</x:f>
      </x:c>
      <x:c r="I54" s="155" t="str">
        <x:f>IF(OR($A54="",I$9="",$D54=""),"",IF(AND($E54&lt;&gt;"",I$9&lt;=$E54,I$9+'06 Lists'!$B$11-1&gt;=$D54),"B","")&amp;IF(AND($F54&lt;&gt;"",I$9&lt;=$F54,I$9+'06 Lists'!$B$11-1&gt;=$D54),"F",""))</x:f>
      </x:c>
      <x:c r="J54" s="155" t="str">
        <x:f>IF(OR($A54="",J$9="",$D54=""),"",IF(AND($E54&lt;&gt;"",J$9&lt;=$E54,J$9+'06 Lists'!$B$11-1&gt;=$D54),"B","")&amp;IF(AND($F54&lt;&gt;"",J$9&lt;=$F54,J$9+'06 Lists'!$B$11-1&gt;=$D54),"F",""))</x:f>
      </x:c>
      <x:c r="K54" s="155" t="str">
        <x:f>IF(OR($A54="",K$9="",$D54=""),"",IF(AND($E54&lt;&gt;"",K$9&lt;=$E54,K$9+'06 Lists'!$B$11-1&gt;=$D54),"B","")&amp;IF(AND($F54&lt;&gt;"",K$9&lt;=$F54,K$9+'06 Lists'!$B$11-1&gt;=$D54),"F",""))</x:f>
      </x:c>
      <x:c r="L54" s="155" t="str">
        <x:f>IF(OR($A54="",L$9="",$D54=""),"",IF(AND($E54&lt;&gt;"",L$9&lt;=$E54,L$9+'06 Lists'!$B$11-1&gt;=$D54),"B","")&amp;IF(AND($F54&lt;&gt;"",L$9&lt;=$F54,L$9+'06 Lists'!$B$11-1&gt;=$D54),"F",""))</x:f>
      </x:c>
      <x:c r="M54" s="155" t="str">
        <x:f>IF(OR($A54="",M$9="",$D54=""),"",IF(AND($E54&lt;&gt;"",M$9&lt;=$E54,M$9+'06 Lists'!$B$11-1&gt;=$D54),"B","")&amp;IF(AND($F54&lt;&gt;"",M$9&lt;=$F54,M$9+'06 Lists'!$B$11-1&gt;=$D54),"F",""))</x:f>
      </x:c>
      <x:c r="N54" s="155" t="str">
        <x:f>IF(OR($A54="",N$9="",$D54=""),"",IF(AND($E54&lt;&gt;"",N$9&lt;=$E54,N$9+'06 Lists'!$B$11-1&gt;=$D54),"B","")&amp;IF(AND($F54&lt;&gt;"",N$9&lt;=$F54,N$9+'06 Lists'!$B$11-1&gt;=$D54),"F",""))</x:f>
      </x:c>
      <x:c r="O54" s="155" t="str">
        <x:f>IF(OR($A54="",O$9="",$D54=""),"",IF(AND($E54&lt;&gt;"",O$9&lt;=$E54,O$9+'06 Lists'!$B$11-1&gt;=$D54),"B","")&amp;IF(AND($F54&lt;&gt;"",O$9&lt;=$F54,O$9+'06 Lists'!$B$11-1&gt;=$D54),"F",""))</x:f>
      </x:c>
      <x:c r="P54" s="155" t="str">
        <x:f>IF(OR($A54="",P$9="",$D54=""),"",IF(AND($E54&lt;&gt;"",P$9&lt;=$E54,P$9+'06 Lists'!$B$11-1&gt;=$D54),"B","")&amp;IF(AND($F54&lt;&gt;"",P$9&lt;=$F54,P$9+'06 Lists'!$B$11-1&gt;=$D54),"F",""))</x:f>
      </x:c>
      <x:c r="Q54" s="155" t="str">
        <x:f>IF(OR($A54="",Q$9="",$D54=""),"",IF(AND($E54&lt;&gt;"",Q$9&lt;=$E54,Q$9+'06 Lists'!$B$11-1&gt;=$D54),"B","")&amp;IF(AND($F54&lt;&gt;"",Q$9&lt;=$F54,Q$9+'06 Lists'!$B$11-1&gt;=$D54),"F",""))</x:f>
      </x:c>
      <x:c r="R54" s="155" t="str">
        <x:f>IF(OR($A54="",R$9="",$D54=""),"",IF(AND($E54&lt;&gt;"",R$9&lt;=$E54,R$9+'06 Lists'!$B$11-1&gt;=$D54),"B","")&amp;IF(AND($F54&lt;&gt;"",R$9&lt;=$F54,R$9+'06 Lists'!$B$11-1&gt;=$D54),"F",""))</x:f>
      </x:c>
      <x:c r="S54" s="155" t="str">
        <x:f>IF(OR($A54="",S$9="",$D54=""),"",IF(AND($E54&lt;&gt;"",S$9&lt;=$E54,S$9+'06 Lists'!$B$11-1&gt;=$D54),"B","")&amp;IF(AND($F54&lt;&gt;"",S$9&lt;=$F54,S$9+'06 Lists'!$B$11-1&gt;=$D54),"F",""))</x:f>
      </x:c>
      <x:c r="T54" s="155" t="str">
        <x:f>IF(OR($A54="",T$9="",$D54=""),"",IF(AND($E54&lt;&gt;"",T$9&lt;=$E54,T$9+'06 Lists'!$B$11-1&gt;=$D54),"B","")&amp;IF(AND($F54&lt;&gt;"",T$9&lt;=$F54,T$9+'06 Lists'!$B$11-1&gt;=$D54),"F",""))</x:f>
      </x:c>
      <x:c r="U54" s="155" t="str">
        <x:f>IF(OR($A54="",U$9="",$D54=""),"",IF(AND($E54&lt;&gt;"",U$9&lt;=$E54,U$9+'06 Lists'!$B$11-1&gt;=$D54),"B","")&amp;IF(AND($F54&lt;&gt;"",U$9&lt;=$F54,U$9+'06 Lists'!$B$11-1&gt;=$D54),"F",""))</x:f>
      </x:c>
      <x:c r="V54" s="155" t="str">
        <x:f>IF(OR($A54="",V$9="",$D54=""),"",IF(AND($E54&lt;&gt;"",V$9&lt;=$E54,V$9+'06 Lists'!$B$11-1&gt;=$D54),"B","")&amp;IF(AND($F54&lt;&gt;"",V$9&lt;=$F54,V$9+'06 Lists'!$B$11-1&gt;=$D54),"F",""))</x:f>
      </x:c>
      <x:c r="W54" s="155" t="str">
        <x:f>IF(OR($A54="",W$9="",$D54=""),"",IF(AND($E54&lt;&gt;"",W$9&lt;=$E54,W$9+'06 Lists'!$B$11-1&gt;=$D54),"B","")&amp;IF(AND($F54&lt;&gt;"",W$9&lt;=$F54,W$9+'06 Lists'!$B$11-1&gt;=$D54),"F",""))</x:f>
      </x:c>
      <x:c r="X54" s="155" t="str">
        <x:f>IF(OR($A54="",X$9="",$D54=""),"",IF(AND($E54&lt;&gt;"",X$9&lt;=$E54,X$9+'06 Lists'!$B$11-1&gt;=$D54),"B","")&amp;IF(AND($F54&lt;&gt;"",X$9&lt;=$F54,X$9+'06 Lists'!$B$11-1&gt;=$D54),"F",""))</x:f>
      </x:c>
      <x:c r="Y54" s="155" t="str">
        <x:f>IF(OR($A54="",Y$9="",$D54=""),"",IF(AND($E54&lt;&gt;"",Y$9&lt;=$E54,Y$9+'06 Lists'!$B$11-1&gt;=$D54),"B","")&amp;IF(AND($F54&lt;&gt;"",Y$9&lt;=$F54,Y$9+'06 Lists'!$B$11-1&gt;=$D54),"F",""))</x:f>
      </x:c>
      <x:c r="Z54" s="155" t="str">
        <x:f>IF(OR($A54="",Z$9="",$D54=""),"",IF(AND($E54&lt;&gt;"",Z$9&lt;=$E54,Z$9+'06 Lists'!$B$11-1&gt;=$D54),"B","")&amp;IF(AND($F54&lt;&gt;"",Z$9&lt;=$F54,Z$9+'06 Lists'!$B$11-1&gt;=$D54),"F",""))</x:f>
      </x:c>
      <x:c r="AA54" s="155" t="str">
        <x:f>IF(OR($A54="",AA$9="",$D54=""),"",IF(AND($E54&lt;&gt;"",AA$9&lt;=$E54,AA$9+'06 Lists'!$B$11-1&gt;=$D54),"B","")&amp;IF(AND($F54&lt;&gt;"",AA$9&lt;=$F54,AA$9+'06 Lists'!$B$11-1&gt;=$D54),"F",""))</x:f>
      </x:c>
      <x:c r="AB54" s="155" t="str">
        <x:f>IF(OR($A54="",AB$9="",$D54=""),"",IF(AND($E54&lt;&gt;"",AB$9&lt;=$E54,AB$9+'06 Lists'!$B$11-1&gt;=$D54),"B","")&amp;IF(AND($F54&lt;&gt;"",AB$9&lt;=$F54,AB$9+'06 Lists'!$B$11-1&gt;=$D54),"F",""))</x:f>
      </x:c>
      <x:c r="AC54" s="155" t="str">
        <x:f>IF(OR($A54="",AC$9="",$D54=""),"",IF(AND($E54&lt;&gt;"",AC$9&lt;=$E54,AC$9+'06 Lists'!$B$11-1&gt;=$D54),"B","")&amp;IF(AND($F54&lt;&gt;"",AC$9&lt;=$F54,AC$9+'06 Lists'!$B$11-1&gt;=$D54),"F",""))</x:f>
      </x:c>
      <x:c r="AD54" s="155" t="str">
        <x:f>IF(OR($A54="",AD$9="",$D54=""),"",IF(AND($E54&lt;&gt;"",AD$9&lt;=$E54,AD$9+'06 Lists'!$B$11-1&gt;=$D54),"B","")&amp;IF(AND($F54&lt;&gt;"",AD$9&lt;=$F54,AD$9+'06 Lists'!$B$11-1&gt;=$D54),"F",""))</x:f>
      </x:c>
      <x:c r="AE54" s="155" t="str">
        <x:f>IF(OR($A54="",AE$9="",$D54=""),"",IF(AND($E54&lt;&gt;"",AE$9&lt;=$E54,AE$9+'06 Lists'!$B$11-1&gt;=$D54),"B","")&amp;IF(AND($F54&lt;&gt;"",AE$9&lt;=$F54,AE$9+'06 Lists'!$B$11-1&gt;=$D54),"F",""))</x:f>
      </x:c>
      <x:c r="AF54" s="155" t="str">
        <x:f>IF(OR($A54="",AF$9="",$D54=""),"",IF(AND($E54&lt;&gt;"",AF$9&lt;=$E54,AF$9+'06 Lists'!$B$11-1&gt;=$D54),"B","")&amp;IF(AND($F54&lt;&gt;"",AF$9&lt;=$F54,AF$9+'06 Lists'!$B$11-1&gt;=$D54),"F",""))</x:f>
      </x:c>
      <x:c r="AG54" s="155" t="str">
        <x:f>IF(OR($A54="",AG$9="",$D54=""),"",IF(AND($E54&lt;&gt;"",AG$9&lt;=$E54,AG$9+'06 Lists'!$B$11-1&gt;=$D54),"B","")&amp;IF(AND($F54&lt;&gt;"",AG$9&lt;=$F54,AG$9+'06 Lists'!$B$11-1&gt;=$D54),"F",""))</x:f>
      </x:c>
    </x:row>
    <x:row r="55" ht="31" customHeight="1">
      <x:c r="A55" s="155" t="str">
        <x:f>IF('B1 Schedule'!A55="","",IF('B1 Schedule'!A55="","",'B1 Schedule'!A55))</x:f>
      </x:c>
      <x:c r="B55" s="155" t="str">
        <x:f>IF('B1 Schedule'!A55="","",IF('B1 Schedule'!B55="","",'B1 Schedule'!B55))</x:f>
      </x:c>
      <x:c r="C55" s="155" t="str">
        <x:f>IF('B1 Schedule'!A55="","",IF('B1 Schedule'!D55="","",'B1 Schedule'!D55))</x:f>
      </x:c>
      <x:c r="D55" s="246" t="str">
        <x:f>IF('B1 Schedule'!A55="","",IF('B1 Schedule'!F55="","",'B1 Schedule'!F55))</x:f>
      </x:c>
      <x:c r="E55" s="246" t="str">
        <x:f>IF('B1 Schedule'!A55="","",IF('B1 Schedule'!G55="","",'B1 Schedule'!G55))</x:f>
      </x:c>
      <x:c r="F55" s="246" t="str">
        <x:f>IF('B1 Schedule'!A55="","",IF('B1 Schedule'!I55&lt;&gt;"",'B1 Schedule'!I55,IF('B1 Schedule'!J55="","",'B1 Schedule'!J55)))</x:f>
      </x:c>
      <x:c r="G55" s="155" t="str">
        <x:f>IF('B1 Schedule'!A55="","",IF('B1 Schedule'!N55="","",'B1 Schedule'!N55))</x:f>
      </x:c>
      <x:c r="H55" s="155" t="str">
        <x:f>IF(OR($A55="",H$9="",$D55=""),"",IF(AND($E55&lt;&gt;"",H$9&lt;=$E55,H$9+'06 Lists'!$B$11-1&gt;=$D55),"B","")&amp;IF(AND($F55&lt;&gt;"",H$9&lt;=$F55,H$9+'06 Lists'!$B$11-1&gt;=$D55),"F",""))</x:f>
      </x:c>
      <x:c r="I55" s="155" t="str">
        <x:f>IF(OR($A55="",I$9="",$D55=""),"",IF(AND($E55&lt;&gt;"",I$9&lt;=$E55,I$9+'06 Lists'!$B$11-1&gt;=$D55),"B","")&amp;IF(AND($F55&lt;&gt;"",I$9&lt;=$F55,I$9+'06 Lists'!$B$11-1&gt;=$D55),"F",""))</x:f>
      </x:c>
      <x:c r="J55" s="155" t="str">
        <x:f>IF(OR($A55="",J$9="",$D55=""),"",IF(AND($E55&lt;&gt;"",J$9&lt;=$E55,J$9+'06 Lists'!$B$11-1&gt;=$D55),"B","")&amp;IF(AND($F55&lt;&gt;"",J$9&lt;=$F55,J$9+'06 Lists'!$B$11-1&gt;=$D55),"F",""))</x:f>
      </x:c>
      <x:c r="K55" s="155" t="str">
        <x:f>IF(OR($A55="",K$9="",$D55=""),"",IF(AND($E55&lt;&gt;"",K$9&lt;=$E55,K$9+'06 Lists'!$B$11-1&gt;=$D55),"B","")&amp;IF(AND($F55&lt;&gt;"",K$9&lt;=$F55,K$9+'06 Lists'!$B$11-1&gt;=$D55),"F",""))</x:f>
      </x:c>
      <x:c r="L55" s="155" t="str">
        <x:f>IF(OR($A55="",L$9="",$D55=""),"",IF(AND($E55&lt;&gt;"",L$9&lt;=$E55,L$9+'06 Lists'!$B$11-1&gt;=$D55),"B","")&amp;IF(AND($F55&lt;&gt;"",L$9&lt;=$F55,L$9+'06 Lists'!$B$11-1&gt;=$D55),"F",""))</x:f>
      </x:c>
      <x:c r="M55" s="155" t="str">
        <x:f>IF(OR($A55="",M$9="",$D55=""),"",IF(AND($E55&lt;&gt;"",M$9&lt;=$E55,M$9+'06 Lists'!$B$11-1&gt;=$D55),"B","")&amp;IF(AND($F55&lt;&gt;"",M$9&lt;=$F55,M$9+'06 Lists'!$B$11-1&gt;=$D55),"F",""))</x:f>
      </x:c>
      <x:c r="N55" s="155" t="str">
        <x:f>IF(OR($A55="",N$9="",$D55=""),"",IF(AND($E55&lt;&gt;"",N$9&lt;=$E55,N$9+'06 Lists'!$B$11-1&gt;=$D55),"B","")&amp;IF(AND($F55&lt;&gt;"",N$9&lt;=$F55,N$9+'06 Lists'!$B$11-1&gt;=$D55),"F",""))</x:f>
      </x:c>
      <x:c r="O55" s="155" t="str">
        <x:f>IF(OR($A55="",O$9="",$D55=""),"",IF(AND($E55&lt;&gt;"",O$9&lt;=$E55,O$9+'06 Lists'!$B$11-1&gt;=$D55),"B","")&amp;IF(AND($F55&lt;&gt;"",O$9&lt;=$F55,O$9+'06 Lists'!$B$11-1&gt;=$D55),"F",""))</x:f>
      </x:c>
      <x:c r="P55" s="155" t="str">
        <x:f>IF(OR($A55="",P$9="",$D55=""),"",IF(AND($E55&lt;&gt;"",P$9&lt;=$E55,P$9+'06 Lists'!$B$11-1&gt;=$D55),"B","")&amp;IF(AND($F55&lt;&gt;"",P$9&lt;=$F55,P$9+'06 Lists'!$B$11-1&gt;=$D55),"F",""))</x:f>
      </x:c>
      <x:c r="Q55" s="155" t="str">
        <x:f>IF(OR($A55="",Q$9="",$D55=""),"",IF(AND($E55&lt;&gt;"",Q$9&lt;=$E55,Q$9+'06 Lists'!$B$11-1&gt;=$D55),"B","")&amp;IF(AND($F55&lt;&gt;"",Q$9&lt;=$F55,Q$9+'06 Lists'!$B$11-1&gt;=$D55),"F",""))</x:f>
      </x:c>
      <x:c r="R55" s="155" t="str">
        <x:f>IF(OR($A55="",R$9="",$D55=""),"",IF(AND($E55&lt;&gt;"",R$9&lt;=$E55,R$9+'06 Lists'!$B$11-1&gt;=$D55),"B","")&amp;IF(AND($F55&lt;&gt;"",R$9&lt;=$F55,R$9+'06 Lists'!$B$11-1&gt;=$D55),"F",""))</x:f>
      </x:c>
      <x:c r="S55" s="155" t="str">
        <x:f>IF(OR($A55="",S$9="",$D55=""),"",IF(AND($E55&lt;&gt;"",S$9&lt;=$E55,S$9+'06 Lists'!$B$11-1&gt;=$D55),"B","")&amp;IF(AND($F55&lt;&gt;"",S$9&lt;=$F55,S$9+'06 Lists'!$B$11-1&gt;=$D55),"F",""))</x:f>
      </x:c>
      <x:c r="T55" s="155" t="str">
        <x:f>IF(OR($A55="",T$9="",$D55=""),"",IF(AND($E55&lt;&gt;"",T$9&lt;=$E55,T$9+'06 Lists'!$B$11-1&gt;=$D55),"B","")&amp;IF(AND($F55&lt;&gt;"",T$9&lt;=$F55,T$9+'06 Lists'!$B$11-1&gt;=$D55),"F",""))</x:f>
      </x:c>
      <x:c r="U55" s="155" t="str">
        <x:f>IF(OR($A55="",U$9="",$D55=""),"",IF(AND($E55&lt;&gt;"",U$9&lt;=$E55,U$9+'06 Lists'!$B$11-1&gt;=$D55),"B","")&amp;IF(AND($F55&lt;&gt;"",U$9&lt;=$F55,U$9+'06 Lists'!$B$11-1&gt;=$D55),"F",""))</x:f>
      </x:c>
      <x:c r="V55" s="155" t="str">
        <x:f>IF(OR($A55="",V$9="",$D55=""),"",IF(AND($E55&lt;&gt;"",V$9&lt;=$E55,V$9+'06 Lists'!$B$11-1&gt;=$D55),"B","")&amp;IF(AND($F55&lt;&gt;"",V$9&lt;=$F55,V$9+'06 Lists'!$B$11-1&gt;=$D55),"F",""))</x:f>
      </x:c>
      <x:c r="W55" s="155" t="str">
        <x:f>IF(OR($A55="",W$9="",$D55=""),"",IF(AND($E55&lt;&gt;"",W$9&lt;=$E55,W$9+'06 Lists'!$B$11-1&gt;=$D55),"B","")&amp;IF(AND($F55&lt;&gt;"",W$9&lt;=$F55,W$9+'06 Lists'!$B$11-1&gt;=$D55),"F",""))</x:f>
      </x:c>
      <x:c r="X55" s="155" t="str">
        <x:f>IF(OR($A55="",X$9="",$D55=""),"",IF(AND($E55&lt;&gt;"",X$9&lt;=$E55,X$9+'06 Lists'!$B$11-1&gt;=$D55),"B","")&amp;IF(AND($F55&lt;&gt;"",X$9&lt;=$F55,X$9+'06 Lists'!$B$11-1&gt;=$D55),"F",""))</x:f>
      </x:c>
      <x:c r="Y55" s="155" t="str">
        <x:f>IF(OR($A55="",Y$9="",$D55=""),"",IF(AND($E55&lt;&gt;"",Y$9&lt;=$E55,Y$9+'06 Lists'!$B$11-1&gt;=$D55),"B","")&amp;IF(AND($F55&lt;&gt;"",Y$9&lt;=$F55,Y$9+'06 Lists'!$B$11-1&gt;=$D55),"F",""))</x:f>
      </x:c>
      <x:c r="Z55" s="155" t="str">
        <x:f>IF(OR($A55="",Z$9="",$D55=""),"",IF(AND($E55&lt;&gt;"",Z$9&lt;=$E55,Z$9+'06 Lists'!$B$11-1&gt;=$D55),"B","")&amp;IF(AND($F55&lt;&gt;"",Z$9&lt;=$F55,Z$9+'06 Lists'!$B$11-1&gt;=$D55),"F",""))</x:f>
      </x:c>
      <x:c r="AA55" s="155" t="str">
        <x:f>IF(OR($A55="",AA$9="",$D55=""),"",IF(AND($E55&lt;&gt;"",AA$9&lt;=$E55,AA$9+'06 Lists'!$B$11-1&gt;=$D55),"B","")&amp;IF(AND($F55&lt;&gt;"",AA$9&lt;=$F55,AA$9+'06 Lists'!$B$11-1&gt;=$D55),"F",""))</x:f>
      </x:c>
      <x:c r="AB55" s="155" t="str">
        <x:f>IF(OR($A55="",AB$9="",$D55=""),"",IF(AND($E55&lt;&gt;"",AB$9&lt;=$E55,AB$9+'06 Lists'!$B$11-1&gt;=$D55),"B","")&amp;IF(AND($F55&lt;&gt;"",AB$9&lt;=$F55,AB$9+'06 Lists'!$B$11-1&gt;=$D55),"F",""))</x:f>
      </x:c>
      <x:c r="AC55" s="155" t="str">
        <x:f>IF(OR($A55="",AC$9="",$D55=""),"",IF(AND($E55&lt;&gt;"",AC$9&lt;=$E55,AC$9+'06 Lists'!$B$11-1&gt;=$D55),"B","")&amp;IF(AND($F55&lt;&gt;"",AC$9&lt;=$F55,AC$9+'06 Lists'!$B$11-1&gt;=$D55),"F",""))</x:f>
      </x:c>
      <x:c r="AD55" s="155" t="str">
        <x:f>IF(OR($A55="",AD$9="",$D55=""),"",IF(AND($E55&lt;&gt;"",AD$9&lt;=$E55,AD$9+'06 Lists'!$B$11-1&gt;=$D55),"B","")&amp;IF(AND($F55&lt;&gt;"",AD$9&lt;=$F55,AD$9+'06 Lists'!$B$11-1&gt;=$D55),"F",""))</x:f>
      </x:c>
      <x:c r="AE55" s="155" t="str">
        <x:f>IF(OR($A55="",AE$9="",$D55=""),"",IF(AND($E55&lt;&gt;"",AE$9&lt;=$E55,AE$9+'06 Lists'!$B$11-1&gt;=$D55),"B","")&amp;IF(AND($F55&lt;&gt;"",AE$9&lt;=$F55,AE$9+'06 Lists'!$B$11-1&gt;=$D55),"F",""))</x:f>
      </x:c>
      <x:c r="AF55" s="155" t="str">
        <x:f>IF(OR($A55="",AF$9="",$D55=""),"",IF(AND($E55&lt;&gt;"",AF$9&lt;=$E55,AF$9+'06 Lists'!$B$11-1&gt;=$D55),"B","")&amp;IF(AND($F55&lt;&gt;"",AF$9&lt;=$F55,AF$9+'06 Lists'!$B$11-1&gt;=$D55),"F",""))</x:f>
      </x:c>
      <x:c r="AG55" s="155" t="str">
        <x:f>IF(OR($A55="",AG$9="",$D55=""),"",IF(AND($E55&lt;&gt;"",AG$9&lt;=$E55,AG$9+'06 Lists'!$B$11-1&gt;=$D55),"B","")&amp;IF(AND($F55&lt;&gt;"",AG$9&lt;=$F55,AG$9+'06 Lists'!$B$11-1&gt;=$D55),"F",""))</x:f>
      </x:c>
    </x:row>
    <x:row r="56" ht="31" customHeight="1">
      <x:c r="A56" s="155" t="str">
        <x:f>IF('B1 Schedule'!A56="","",IF('B1 Schedule'!A56="","",'B1 Schedule'!A56))</x:f>
      </x:c>
      <x:c r="B56" s="155" t="str">
        <x:f>IF('B1 Schedule'!A56="","",IF('B1 Schedule'!B56="","",'B1 Schedule'!B56))</x:f>
      </x:c>
      <x:c r="C56" s="155" t="str">
        <x:f>IF('B1 Schedule'!A56="","",IF('B1 Schedule'!D56="","",'B1 Schedule'!D56))</x:f>
      </x:c>
      <x:c r="D56" s="246" t="str">
        <x:f>IF('B1 Schedule'!A56="","",IF('B1 Schedule'!F56="","",'B1 Schedule'!F56))</x:f>
      </x:c>
      <x:c r="E56" s="246" t="str">
        <x:f>IF('B1 Schedule'!A56="","",IF('B1 Schedule'!G56="","",'B1 Schedule'!G56))</x:f>
      </x:c>
      <x:c r="F56" s="246" t="str">
        <x:f>IF('B1 Schedule'!A56="","",IF('B1 Schedule'!I56&lt;&gt;"",'B1 Schedule'!I56,IF('B1 Schedule'!J56="","",'B1 Schedule'!J56)))</x:f>
      </x:c>
      <x:c r="G56" s="155" t="str">
        <x:f>IF('B1 Schedule'!A56="","",IF('B1 Schedule'!N56="","",'B1 Schedule'!N56))</x:f>
      </x:c>
      <x:c r="H56" s="155" t="str">
        <x:f>IF(OR($A56="",H$9="",$D56=""),"",IF(AND($E56&lt;&gt;"",H$9&lt;=$E56,H$9+'06 Lists'!$B$11-1&gt;=$D56),"B","")&amp;IF(AND($F56&lt;&gt;"",H$9&lt;=$F56,H$9+'06 Lists'!$B$11-1&gt;=$D56),"F",""))</x:f>
      </x:c>
      <x:c r="I56" s="155" t="str">
        <x:f>IF(OR($A56="",I$9="",$D56=""),"",IF(AND($E56&lt;&gt;"",I$9&lt;=$E56,I$9+'06 Lists'!$B$11-1&gt;=$D56),"B","")&amp;IF(AND($F56&lt;&gt;"",I$9&lt;=$F56,I$9+'06 Lists'!$B$11-1&gt;=$D56),"F",""))</x:f>
      </x:c>
      <x:c r="J56" s="155" t="str">
        <x:f>IF(OR($A56="",J$9="",$D56=""),"",IF(AND($E56&lt;&gt;"",J$9&lt;=$E56,J$9+'06 Lists'!$B$11-1&gt;=$D56),"B","")&amp;IF(AND($F56&lt;&gt;"",J$9&lt;=$F56,J$9+'06 Lists'!$B$11-1&gt;=$D56),"F",""))</x:f>
      </x:c>
      <x:c r="K56" s="155" t="str">
        <x:f>IF(OR($A56="",K$9="",$D56=""),"",IF(AND($E56&lt;&gt;"",K$9&lt;=$E56,K$9+'06 Lists'!$B$11-1&gt;=$D56),"B","")&amp;IF(AND($F56&lt;&gt;"",K$9&lt;=$F56,K$9+'06 Lists'!$B$11-1&gt;=$D56),"F",""))</x:f>
      </x:c>
      <x:c r="L56" s="155" t="str">
        <x:f>IF(OR($A56="",L$9="",$D56=""),"",IF(AND($E56&lt;&gt;"",L$9&lt;=$E56,L$9+'06 Lists'!$B$11-1&gt;=$D56),"B","")&amp;IF(AND($F56&lt;&gt;"",L$9&lt;=$F56,L$9+'06 Lists'!$B$11-1&gt;=$D56),"F",""))</x:f>
      </x:c>
      <x:c r="M56" s="155" t="str">
        <x:f>IF(OR($A56="",M$9="",$D56=""),"",IF(AND($E56&lt;&gt;"",M$9&lt;=$E56,M$9+'06 Lists'!$B$11-1&gt;=$D56),"B","")&amp;IF(AND($F56&lt;&gt;"",M$9&lt;=$F56,M$9+'06 Lists'!$B$11-1&gt;=$D56),"F",""))</x:f>
      </x:c>
      <x:c r="N56" s="155" t="str">
        <x:f>IF(OR($A56="",N$9="",$D56=""),"",IF(AND($E56&lt;&gt;"",N$9&lt;=$E56,N$9+'06 Lists'!$B$11-1&gt;=$D56),"B","")&amp;IF(AND($F56&lt;&gt;"",N$9&lt;=$F56,N$9+'06 Lists'!$B$11-1&gt;=$D56),"F",""))</x:f>
      </x:c>
      <x:c r="O56" s="155" t="str">
        <x:f>IF(OR($A56="",O$9="",$D56=""),"",IF(AND($E56&lt;&gt;"",O$9&lt;=$E56,O$9+'06 Lists'!$B$11-1&gt;=$D56),"B","")&amp;IF(AND($F56&lt;&gt;"",O$9&lt;=$F56,O$9+'06 Lists'!$B$11-1&gt;=$D56),"F",""))</x:f>
      </x:c>
      <x:c r="P56" s="155" t="str">
        <x:f>IF(OR($A56="",P$9="",$D56=""),"",IF(AND($E56&lt;&gt;"",P$9&lt;=$E56,P$9+'06 Lists'!$B$11-1&gt;=$D56),"B","")&amp;IF(AND($F56&lt;&gt;"",P$9&lt;=$F56,P$9+'06 Lists'!$B$11-1&gt;=$D56),"F",""))</x:f>
      </x:c>
      <x:c r="Q56" s="155" t="str">
        <x:f>IF(OR($A56="",Q$9="",$D56=""),"",IF(AND($E56&lt;&gt;"",Q$9&lt;=$E56,Q$9+'06 Lists'!$B$11-1&gt;=$D56),"B","")&amp;IF(AND($F56&lt;&gt;"",Q$9&lt;=$F56,Q$9+'06 Lists'!$B$11-1&gt;=$D56),"F",""))</x:f>
      </x:c>
      <x:c r="R56" s="155" t="str">
        <x:f>IF(OR($A56="",R$9="",$D56=""),"",IF(AND($E56&lt;&gt;"",R$9&lt;=$E56,R$9+'06 Lists'!$B$11-1&gt;=$D56),"B","")&amp;IF(AND($F56&lt;&gt;"",R$9&lt;=$F56,R$9+'06 Lists'!$B$11-1&gt;=$D56),"F",""))</x:f>
      </x:c>
      <x:c r="S56" s="155" t="str">
        <x:f>IF(OR($A56="",S$9="",$D56=""),"",IF(AND($E56&lt;&gt;"",S$9&lt;=$E56,S$9+'06 Lists'!$B$11-1&gt;=$D56),"B","")&amp;IF(AND($F56&lt;&gt;"",S$9&lt;=$F56,S$9+'06 Lists'!$B$11-1&gt;=$D56),"F",""))</x:f>
      </x:c>
      <x:c r="T56" s="155" t="str">
        <x:f>IF(OR($A56="",T$9="",$D56=""),"",IF(AND($E56&lt;&gt;"",T$9&lt;=$E56,T$9+'06 Lists'!$B$11-1&gt;=$D56),"B","")&amp;IF(AND($F56&lt;&gt;"",T$9&lt;=$F56,T$9+'06 Lists'!$B$11-1&gt;=$D56),"F",""))</x:f>
      </x:c>
      <x:c r="U56" s="155" t="str">
        <x:f>IF(OR($A56="",U$9="",$D56=""),"",IF(AND($E56&lt;&gt;"",U$9&lt;=$E56,U$9+'06 Lists'!$B$11-1&gt;=$D56),"B","")&amp;IF(AND($F56&lt;&gt;"",U$9&lt;=$F56,U$9+'06 Lists'!$B$11-1&gt;=$D56),"F",""))</x:f>
      </x:c>
      <x:c r="V56" s="155" t="str">
        <x:f>IF(OR($A56="",V$9="",$D56=""),"",IF(AND($E56&lt;&gt;"",V$9&lt;=$E56,V$9+'06 Lists'!$B$11-1&gt;=$D56),"B","")&amp;IF(AND($F56&lt;&gt;"",V$9&lt;=$F56,V$9+'06 Lists'!$B$11-1&gt;=$D56),"F",""))</x:f>
      </x:c>
      <x:c r="W56" s="155" t="str">
        <x:f>IF(OR($A56="",W$9="",$D56=""),"",IF(AND($E56&lt;&gt;"",W$9&lt;=$E56,W$9+'06 Lists'!$B$11-1&gt;=$D56),"B","")&amp;IF(AND($F56&lt;&gt;"",W$9&lt;=$F56,W$9+'06 Lists'!$B$11-1&gt;=$D56),"F",""))</x:f>
      </x:c>
      <x:c r="X56" s="155" t="str">
        <x:f>IF(OR($A56="",X$9="",$D56=""),"",IF(AND($E56&lt;&gt;"",X$9&lt;=$E56,X$9+'06 Lists'!$B$11-1&gt;=$D56),"B","")&amp;IF(AND($F56&lt;&gt;"",X$9&lt;=$F56,X$9+'06 Lists'!$B$11-1&gt;=$D56),"F",""))</x:f>
      </x:c>
      <x:c r="Y56" s="155" t="str">
        <x:f>IF(OR($A56="",Y$9="",$D56=""),"",IF(AND($E56&lt;&gt;"",Y$9&lt;=$E56,Y$9+'06 Lists'!$B$11-1&gt;=$D56),"B","")&amp;IF(AND($F56&lt;&gt;"",Y$9&lt;=$F56,Y$9+'06 Lists'!$B$11-1&gt;=$D56),"F",""))</x:f>
      </x:c>
      <x:c r="Z56" s="155" t="str">
        <x:f>IF(OR($A56="",Z$9="",$D56=""),"",IF(AND($E56&lt;&gt;"",Z$9&lt;=$E56,Z$9+'06 Lists'!$B$11-1&gt;=$D56),"B","")&amp;IF(AND($F56&lt;&gt;"",Z$9&lt;=$F56,Z$9+'06 Lists'!$B$11-1&gt;=$D56),"F",""))</x:f>
      </x:c>
      <x:c r="AA56" s="155" t="str">
        <x:f>IF(OR($A56="",AA$9="",$D56=""),"",IF(AND($E56&lt;&gt;"",AA$9&lt;=$E56,AA$9+'06 Lists'!$B$11-1&gt;=$D56),"B","")&amp;IF(AND($F56&lt;&gt;"",AA$9&lt;=$F56,AA$9+'06 Lists'!$B$11-1&gt;=$D56),"F",""))</x:f>
      </x:c>
      <x:c r="AB56" s="155" t="str">
        <x:f>IF(OR($A56="",AB$9="",$D56=""),"",IF(AND($E56&lt;&gt;"",AB$9&lt;=$E56,AB$9+'06 Lists'!$B$11-1&gt;=$D56),"B","")&amp;IF(AND($F56&lt;&gt;"",AB$9&lt;=$F56,AB$9+'06 Lists'!$B$11-1&gt;=$D56),"F",""))</x:f>
      </x:c>
      <x:c r="AC56" s="155" t="str">
        <x:f>IF(OR($A56="",AC$9="",$D56=""),"",IF(AND($E56&lt;&gt;"",AC$9&lt;=$E56,AC$9+'06 Lists'!$B$11-1&gt;=$D56),"B","")&amp;IF(AND($F56&lt;&gt;"",AC$9&lt;=$F56,AC$9+'06 Lists'!$B$11-1&gt;=$D56),"F",""))</x:f>
      </x:c>
      <x:c r="AD56" s="155" t="str">
        <x:f>IF(OR($A56="",AD$9="",$D56=""),"",IF(AND($E56&lt;&gt;"",AD$9&lt;=$E56,AD$9+'06 Lists'!$B$11-1&gt;=$D56),"B","")&amp;IF(AND($F56&lt;&gt;"",AD$9&lt;=$F56,AD$9+'06 Lists'!$B$11-1&gt;=$D56),"F",""))</x:f>
      </x:c>
      <x:c r="AE56" s="155" t="str">
        <x:f>IF(OR($A56="",AE$9="",$D56=""),"",IF(AND($E56&lt;&gt;"",AE$9&lt;=$E56,AE$9+'06 Lists'!$B$11-1&gt;=$D56),"B","")&amp;IF(AND($F56&lt;&gt;"",AE$9&lt;=$F56,AE$9+'06 Lists'!$B$11-1&gt;=$D56),"F",""))</x:f>
      </x:c>
      <x:c r="AF56" s="155" t="str">
        <x:f>IF(OR($A56="",AF$9="",$D56=""),"",IF(AND($E56&lt;&gt;"",AF$9&lt;=$E56,AF$9+'06 Lists'!$B$11-1&gt;=$D56),"B","")&amp;IF(AND($F56&lt;&gt;"",AF$9&lt;=$F56,AF$9+'06 Lists'!$B$11-1&gt;=$D56),"F",""))</x:f>
      </x:c>
      <x:c r="AG56" s="155" t="str">
        <x:f>IF(OR($A56="",AG$9="",$D56=""),"",IF(AND($E56&lt;&gt;"",AG$9&lt;=$E56,AG$9+'06 Lists'!$B$11-1&gt;=$D56),"B","")&amp;IF(AND($F56&lt;&gt;"",AG$9&lt;=$F56,AG$9+'06 Lists'!$B$11-1&gt;=$D56),"F",""))</x:f>
      </x:c>
    </x:row>
    <x:row r="57" ht="31" customHeight="1">
      <x:c r="A57" s="155" t="str">
        <x:f>IF('B1 Schedule'!A57="","",IF('B1 Schedule'!A57="","",'B1 Schedule'!A57))</x:f>
      </x:c>
      <x:c r="B57" s="155" t="str">
        <x:f>IF('B1 Schedule'!A57="","",IF('B1 Schedule'!B57="","",'B1 Schedule'!B57))</x:f>
      </x:c>
      <x:c r="C57" s="155" t="str">
        <x:f>IF('B1 Schedule'!A57="","",IF('B1 Schedule'!D57="","",'B1 Schedule'!D57))</x:f>
      </x:c>
      <x:c r="D57" s="246" t="str">
        <x:f>IF('B1 Schedule'!A57="","",IF('B1 Schedule'!F57="","",'B1 Schedule'!F57))</x:f>
      </x:c>
      <x:c r="E57" s="246" t="str">
        <x:f>IF('B1 Schedule'!A57="","",IF('B1 Schedule'!G57="","",'B1 Schedule'!G57))</x:f>
      </x:c>
      <x:c r="F57" s="246" t="str">
        <x:f>IF('B1 Schedule'!A57="","",IF('B1 Schedule'!I57&lt;&gt;"",'B1 Schedule'!I57,IF('B1 Schedule'!J57="","",'B1 Schedule'!J57)))</x:f>
      </x:c>
      <x:c r="G57" s="155" t="str">
        <x:f>IF('B1 Schedule'!A57="","",IF('B1 Schedule'!N57="","",'B1 Schedule'!N57))</x:f>
      </x:c>
      <x:c r="H57" s="155" t="str">
        <x:f>IF(OR($A57="",H$9="",$D57=""),"",IF(AND($E57&lt;&gt;"",H$9&lt;=$E57,H$9+'06 Lists'!$B$11-1&gt;=$D57),"B","")&amp;IF(AND($F57&lt;&gt;"",H$9&lt;=$F57,H$9+'06 Lists'!$B$11-1&gt;=$D57),"F",""))</x:f>
      </x:c>
      <x:c r="I57" s="155" t="str">
        <x:f>IF(OR($A57="",I$9="",$D57=""),"",IF(AND($E57&lt;&gt;"",I$9&lt;=$E57,I$9+'06 Lists'!$B$11-1&gt;=$D57),"B","")&amp;IF(AND($F57&lt;&gt;"",I$9&lt;=$F57,I$9+'06 Lists'!$B$11-1&gt;=$D57),"F",""))</x:f>
      </x:c>
      <x:c r="J57" s="155" t="str">
        <x:f>IF(OR($A57="",J$9="",$D57=""),"",IF(AND($E57&lt;&gt;"",J$9&lt;=$E57,J$9+'06 Lists'!$B$11-1&gt;=$D57),"B","")&amp;IF(AND($F57&lt;&gt;"",J$9&lt;=$F57,J$9+'06 Lists'!$B$11-1&gt;=$D57),"F",""))</x:f>
      </x:c>
      <x:c r="K57" s="155" t="str">
        <x:f>IF(OR($A57="",K$9="",$D57=""),"",IF(AND($E57&lt;&gt;"",K$9&lt;=$E57,K$9+'06 Lists'!$B$11-1&gt;=$D57),"B","")&amp;IF(AND($F57&lt;&gt;"",K$9&lt;=$F57,K$9+'06 Lists'!$B$11-1&gt;=$D57),"F",""))</x:f>
      </x:c>
      <x:c r="L57" s="155" t="str">
        <x:f>IF(OR($A57="",L$9="",$D57=""),"",IF(AND($E57&lt;&gt;"",L$9&lt;=$E57,L$9+'06 Lists'!$B$11-1&gt;=$D57),"B","")&amp;IF(AND($F57&lt;&gt;"",L$9&lt;=$F57,L$9+'06 Lists'!$B$11-1&gt;=$D57),"F",""))</x:f>
      </x:c>
      <x:c r="M57" s="155" t="str">
        <x:f>IF(OR($A57="",M$9="",$D57=""),"",IF(AND($E57&lt;&gt;"",M$9&lt;=$E57,M$9+'06 Lists'!$B$11-1&gt;=$D57),"B","")&amp;IF(AND($F57&lt;&gt;"",M$9&lt;=$F57,M$9+'06 Lists'!$B$11-1&gt;=$D57),"F",""))</x:f>
      </x:c>
      <x:c r="N57" s="155" t="str">
        <x:f>IF(OR($A57="",N$9="",$D57=""),"",IF(AND($E57&lt;&gt;"",N$9&lt;=$E57,N$9+'06 Lists'!$B$11-1&gt;=$D57),"B","")&amp;IF(AND($F57&lt;&gt;"",N$9&lt;=$F57,N$9+'06 Lists'!$B$11-1&gt;=$D57),"F",""))</x:f>
      </x:c>
      <x:c r="O57" s="155" t="str">
        <x:f>IF(OR($A57="",O$9="",$D57=""),"",IF(AND($E57&lt;&gt;"",O$9&lt;=$E57,O$9+'06 Lists'!$B$11-1&gt;=$D57),"B","")&amp;IF(AND($F57&lt;&gt;"",O$9&lt;=$F57,O$9+'06 Lists'!$B$11-1&gt;=$D57),"F",""))</x:f>
      </x:c>
      <x:c r="P57" s="155" t="str">
        <x:f>IF(OR($A57="",P$9="",$D57=""),"",IF(AND($E57&lt;&gt;"",P$9&lt;=$E57,P$9+'06 Lists'!$B$11-1&gt;=$D57),"B","")&amp;IF(AND($F57&lt;&gt;"",P$9&lt;=$F57,P$9+'06 Lists'!$B$11-1&gt;=$D57),"F",""))</x:f>
      </x:c>
      <x:c r="Q57" s="155" t="str">
        <x:f>IF(OR($A57="",Q$9="",$D57=""),"",IF(AND($E57&lt;&gt;"",Q$9&lt;=$E57,Q$9+'06 Lists'!$B$11-1&gt;=$D57),"B","")&amp;IF(AND($F57&lt;&gt;"",Q$9&lt;=$F57,Q$9+'06 Lists'!$B$11-1&gt;=$D57),"F",""))</x:f>
      </x:c>
      <x:c r="R57" s="155" t="str">
        <x:f>IF(OR($A57="",R$9="",$D57=""),"",IF(AND($E57&lt;&gt;"",R$9&lt;=$E57,R$9+'06 Lists'!$B$11-1&gt;=$D57),"B","")&amp;IF(AND($F57&lt;&gt;"",R$9&lt;=$F57,R$9+'06 Lists'!$B$11-1&gt;=$D57),"F",""))</x:f>
      </x:c>
      <x:c r="S57" s="155" t="str">
        <x:f>IF(OR($A57="",S$9="",$D57=""),"",IF(AND($E57&lt;&gt;"",S$9&lt;=$E57,S$9+'06 Lists'!$B$11-1&gt;=$D57),"B","")&amp;IF(AND($F57&lt;&gt;"",S$9&lt;=$F57,S$9+'06 Lists'!$B$11-1&gt;=$D57),"F",""))</x:f>
      </x:c>
      <x:c r="T57" s="155" t="str">
        <x:f>IF(OR($A57="",T$9="",$D57=""),"",IF(AND($E57&lt;&gt;"",T$9&lt;=$E57,T$9+'06 Lists'!$B$11-1&gt;=$D57),"B","")&amp;IF(AND($F57&lt;&gt;"",T$9&lt;=$F57,T$9+'06 Lists'!$B$11-1&gt;=$D57),"F",""))</x:f>
      </x:c>
      <x:c r="U57" s="155" t="str">
        <x:f>IF(OR($A57="",U$9="",$D57=""),"",IF(AND($E57&lt;&gt;"",U$9&lt;=$E57,U$9+'06 Lists'!$B$11-1&gt;=$D57),"B","")&amp;IF(AND($F57&lt;&gt;"",U$9&lt;=$F57,U$9+'06 Lists'!$B$11-1&gt;=$D57),"F",""))</x:f>
      </x:c>
      <x:c r="V57" s="155" t="str">
        <x:f>IF(OR($A57="",V$9="",$D57=""),"",IF(AND($E57&lt;&gt;"",V$9&lt;=$E57,V$9+'06 Lists'!$B$11-1&gt;=$D57),"B","")&amp;IF(AND($F57&lt;&gt;"",V$9&lt;=$F57,V$9+'06 Lists'!$B$11-1&gt;=$D57),"F",""))</x:f>
      </x:c>
      <x:c r="W57" s="155" t="str">
        <x:f>IF(OR($A57="",W$9="",$D57=""),"",IF(AND($E57&lt;&gt;"",W$9&lt;=$E57,W$9+'06 Lists'!$B$11-1&gt;=$D57),"B","")&amp;IF(AND($F57&lt;&gt;"",W$9&lt;=$F57,W$9+'06 Lists'!$B$11-1&gt;=$D57),"F",""))</x:f>
      </x:c>
      <x:c r="X57" s="155" t="str">
        <x:f>IF(OR($A57="",X$9="",$D57=""),"",IF(AND($E57&lt;&gt;"",X$9&lt;=$E57,X$9+'06 Lists'!$B$11-1&gt;=$D57),"B","")&amp;IF(AND($F57&lt;&gt;"",X$9&lt;=$F57,X$9+'06 Lists'!$B$11-1&gt;=$D57),"F",""))</x:f>
      </x:c>
      <x:c r="Y57" s="155" t="str">
        <x:f>IF(OR($A57="",Y$9="",$D57=""),"",IF(AND($E57&lt;&gt;"",Y$9&lt;=$E57,Y$9+'06 Lists'!$B$11-1&gt;=$D57),"B","")&amp;IF(AND($F57&lt;&gt;"",Y$9&lt;=$F57,Y$9+'06 Lists'!$B$11-1&gt;=$D57),"F",""))</x:f>
      </x:c>
      <x:c r="Z57" s="155" t="str">
        <x:f>IF(OR($A57="",Z$9="",$D57=""),"",IF(AND($E57&lt;&gt;"",Z$9&lt;=$E57,Z$9+'06 Lists'!$B$11-1&gt;=$D57),"B","")&amp;IF(AND($F57&lt;&gt;"",Z$9&lt;=$F57,Z$9+'06 Lists'!$B$11-1&gt;=$D57),"F",""))</x:f>
      </x:c>
      <x:c r="AA57" s="155" t="str">
        <x:f>IF(OR($A57="",AA$9="",$D57=""),"",IF(AND($E57&lt;&gt;"",AA$9&lt;=$E57,AA$9+'06 Lists'!$B$11-1&gt;=$D57),"B","")&amp;IF(AND($F57&lt;&gt;"",AA$9&lt;=$F57,AA$9+'06 Lists'!$B$11-1&gt;=$D57),"F",""))</x:f>
      </x:c>
      <x:c r="AB57" s="155" t="str">
        <x:f>IF(OR($A57="",AB$9="",$D57=""),"",IF(AND($E57&lt;&gt;"",AB$9&lt;=$E57,AB$9+'06 Lists'!$B$11-1&gt;=$D57),"B","")&amp;IF(AND($F57&lt;&gt;"",AB$9&lt;=$F57,AB$9+'06 Lists'!$B$11-1&gt;=$D57),"F",""))</x:f>
      </x:c>
      <x:c r="AC57" s="155" t="str">
        <x:f>IF(OR($A57="",AC$9="",$D57=""),"",IF(AND($E57&lt;&gt;"",AC$9&lt;=$E57,AC$9+'06 Lists'!$B$11-1&gt;=$D57),"B","")&amp;IF(AND($F57&lt;&gt;"",AC$9&lt;=$F57,AC$9+'06 Lists'!$B$11-1&gt;=$D57),"F",""))</x:f>
      </x:c>
      <x:c r="AD57" s="155" t="str">
        <x:f>IF(OR($A57="",AD$9="",$D57=""),"",IF(AND($E57&lt;&gt;"",AD$9&lt;=$E57,AD$9+'06 Lists'!$B$11-1&gt;=$D57),"B","")&amp;IF(AND($F57&lt;&gt;"",AD$9&lt;=$F57,AD$9+'06 Lists'!$B$11-1&gt;=$D57),"F",""))</x:f>
      </x:c>
      <x:c r="AE57" s="155" t="str">
        <x:f>IF(OR($A57="",AE$9="",$D57=""),"",IF(AND($E57&lt;&gt;"",AE$9&lt;=$E57,AE$9+'06 Lists'!$B$11-1&gt;=$D57),"B","")&amp;IF(AND($F57&lt;&gt;"",AE$9&lt;=$F57,AE$9+'06 Lists'!$B$11-1&gt;=$D57),"F",""))</x:f>
      </x:c>
      <x:c r="AF57" s="155" t="str">
        <x:f>IF(OR($A57="",AF$9="",$D57=""),"",IF(AND($E57&lt;&gt;"",AF$9&lt;=$E57,AF$9+'06 Lists'!$B$11-1&gt;=$D57),"B","")&amp;IF(AND($F57&lt;&gt;"",AF$9&lt;=$F57,AF$9+'06 Lists'!$B$11-1&gt;=$D57),"F",""))</x:f>
      </x:c>
      <x:c r="AG57" s="155" t="str">
        <x:f>IF(OR($A57="",AG$9="",$D57=""),"",IF(AND($E57&lt;&gt;"",AG$9&lt;=$E57,AG$9+'06 Lists'!$B$11-1&gt;=$D57),"B","")&amp;IF(AND($F57&lt;&gt;"",AG$9&lt;=$F57,AG$9+'06 Lists'!$B$11-1&gt;=$D57),"F",""))</x:f>
      </x:c>
    </x:row>
    <x:row r="58" ht="31" customHeight="1">
      <x:c r="A58" s="155" t="str">
        <x:f>IF('B1 Schedule'!A58="","",IF('B1 Schedule'!A58="","",'B1 Schedule'!A58))</x:f>
      </x:c>
      <x:c r="B58" s="155" t="str">
        <x:f>IF('B1 Schedule'!A58="","",IF('B1 Schedule'!B58="","",'B1 Schedule'!B58))</x:f>
      </x:c>
      <x:c r="C58" s="155" t="str">
        <x:f>IF('B1 Schedule'!A58="","",IF('B1 Schedule'!D58="","",'B1 Schedule'!D58))</x:f>
      </x:c>
      <x:c r="D58" s="246" t="str">
        <x:f>IF('B1 Schedule'!A58="","",IF('B1 Schedule'!F58="","",'B1 Schedule'!F58))</x:f>
      </x:c>
      <x:c r="E58" s="246" t="str">
        <x:f>IF('B1 Schedule'!A58="","",IF('B1 Schedule'!G58="","",'B1 Schedule'!G58))</x:f>
      </x:c>
      <x:c r="F58" s="246" t="str">
        <x:f>IF('B1 Schedule'!A58="","",IF('B1 Schedule'!I58&lt;&gt;"",'B1 Schedule'!I58,IF('B1 Schedule'!J58="","",'B1 Schedule'!J58)))</x:f>
      </x:c>
      <x:c r="G58" s="155" t="str">
        <x:f>IF('B1 Schedule'!A58="","",IF('B1 Schedule'!N58="","",'B1 Schedule'!N58))</x:f>
      </x:c>
      <x:c r="H58" s="155" t="str">
        <x:f>IF(OR($A58="",H$9="",$D58=""),"",IF(AND($E58&lt;&gt;"",H$9&lt;=$E58,H$9+'06 Lists'!$B$11-1&gt;=$D58),"B","")&amp;IF(AND($F58&lt;&gt;"",H$9&lt;=$F58,H$9+'06 Lists'!$B$11-1&gt;=$D58),"F",""))</x:f>
      </x:c>
      <x:c r="I58" s="155" t="str">
        <x:f>IF(OR($A58="",I$9="",$D58=""),"",IF(AND($E58&lt;&gt;"",I$9&lt;=$E58,I$9+'06 Lists'!$B$11-1&gt;=$D58),"B","")&amp;IF(AND($F58&lt;&gt;"",I$9&lt;=$F58,I$9+'06 Lists'!$B$11-1&gt;=$D58),"F",""))</x:f>
      </x:c>
      <x:c r="J58" s="155" t="str">
        <x:f>IF(OR($A58="",J$9="",$D58=""),"",IF(AND($E58&lt;&gt;"",J$9&lt;=$E58,J$9+'06 Lists'!$B$11-1&gt;=$D58),"B","")&amp;IF(AND($F58&lt;&gt;"",J$9&lt;=$F58,J$9+'06 Lists'!$B$11-1&gt;=$D58),"F",""))</x:f>
      </x:c>
      <x:c r="K58" s="155" t="str">
        <x:f>IF(OR($A58="",K$9="",$D58=""),"",IF(AND($E58&lt;&gt;"",K$9&lt;=$E58,K$9+'06 Lists'!$B$11-1&gt;=$D58),"B","")&amp;IF(AND($F58&lt;&gt;"",K$9&lt;=$F58,K$9+'06 Lists'!$B$11-1&gt;=$D58),"F",""))</x:f>
      </x:c>
      <x:c r="L58" s="155" t="str">
        <x:f>IF(OR($A58="",L$9="",$D58=""),"",IF(AND($E58&lt;&gt;"",L$9&lt;=$E58,L$9+'06 Lists'!$B$11-1&gt;=$D58),"B","")&amp;IF(AND($F58&lt;&gt;"",L$9&lt;=$F58,L$9+'06 Lists'!$B$11-1&gt;=$D58),"F",""))</x:f>
      </x:c>
      <x:c r="M58" s="155" t="str">
        <x:f>IF(OR($A58="",M$9="",$D58=""),"",IF(AND($E58&lt;&gt;"",M$9&lt;=$E58,M$9+'06 Lists'!$B$11-1&gt;=$D58),"B","")&amp;IF(AND($F58&lt;&gt;"",M$9&lt;=$F58,M$9+'06 Lists'!$B$11-1&gt;=$D58),"F",""))</x:f>
      </x:c>
      <x:c r="N58" s="155" t="str">
        <x:f>IF(OR($A58="",N$9="",$D58=""),"",IF(AND($E58&lt;&gt;"",N$9&lt;=$E58,N$9+'06 Lists'!$B$11-1&gt;=$D58),"B","")&amp;IF(AND($F58&lt;&gt;"",N$9&lt;=$F58,N$9+'06 Lists'!$B$11-1&gt;=$D58),"F",""))</x:f>
      </x:c>
      <x:c r="O58" s="155" t="str">
        <x:f>IF(OR($A58="",O$9="",$D58=""),"",IF(AND($E58&lt;&gt;"",O$9&lt;=$E58,O$9+'06 Lists'!$B$11-1&gt;=$D58),"B","")&amp;IF(AND($F58&lt;&gt;"",O$9&lt;=$F58,O$9+'06 Lists'!$B$11-1&gt;=$D58),"F",""))</x:f>
      </x:c>
      <x:c r="P58" s="155" t="str">
        <x:f>IF(OR($A58="",P$9="",$D58=""),"",IF(AND($E58&lt;&gt;"",P$9&lt;=$E58,P$9+'06 Lists'!$B$11-1&gt;=$D58),"B","")&amp;IF(AND($F58&lt;&gt;"",P$9&lt;=$F58,P$9+'06 Lists'!$B$11-1&gt;=$D58),"F",""))</x:f>
      </x:c>
      <x:c r="Q58" s="155" t="str">
        <x:f>IF(OR($A58="",Q$9="",$D58=""),"",IF(AND($E58&lt;&gt;"",Q$9&lt;=$E58,Q$9+'06 Lists'!$B$11-1&gt;=$D58),"B","")&amp;IF(AND($F58&lt;&gt;"",Q$9&lt;=$F58,Q$9+'06 Lists'!$B$11-1&gt;=$D58),"F",""))</x:f>
      </x:c>
      <x:c r="R58" s="155" t="str">
        <x:f>IF(OR($A58="",R$9="",$D58=""),"",IF(AND($E58&lt;&gt;"",R$9&lt;=$E58,R$9+'06 Lists'!$B$11-1&gt;=$D58),"B","")&amp;IF(AND($F58&lt;&gt;"",R$9&lt;=$F58,R$9+'06 Lists'!$B$11-1&gt;=$D58),"F",""))</x:f>
      </x:c>
      <x:c r="S58" s="155" t="str">
        <x:f>IF(OR($A58="",S$9="",$D58=""),"",IF(AND($E58&lt;&gt;"",S$9&lt;=$E58,S$9+'06 Lists'!$B$11-1&gt;=$D58),"B","")&amp;IF(AND($F58&lt;&gt;"",S$9&lt;=$F58,S$9+'06 Lists'!$B$11-1&gt;=$D58),"F",""))</x:f>
      </x:c>
      <x:c r="T58" s="155" t="str">
        <x:f>IF(OR($A58="",T$9="",$D58=""),"",IF(AND($E58&lt;&gt;"",T$9&lt;=$E58,T$9+'06 Lists'!$B$11-1&gt;=$D58),"B","")&amp;IF(AND($F58&lt;&gt;"",T$9&lt;=$F58,T$9+'06 Lists'!$B$11-1&gt;=$D58),"F",""))</x:f>
      </x:c>
      <x:c r="U58" s="155" t="str">
        <x:f>IF(OR($A58="",U$9="",$D58=""),"",IF(AND($E58&lt;&gt;"",U$9&lt;=$E58,U$9+'06 Lists'!$B$11-1&gt;=$D58),"B","")&amp;IF(AND($F58&lt;&gt;"",U$9&lt;=$F58,U$9+'06 Lists'!$B$11-1&gt;=$D58),"F",""))</x:f>
      </x:c>
      <x:c r="V58" s="155" t="str">
        <x:f>IF(OR($A58="",V$9="",$D58=""),"",IF(AND($E58&lt;&gt;"",V$9&lt;=$E58,V$9+'06 Lists'!$B$11-1&gt;=$D58),"B","")&amp;IF(AND($F58&lt;&gt;"",V$9&lt;=$F58,V$9+'06 Lists'!$B$11-1&gt;=$D58),"F",""))</x:f>
      </x:c>
      <x:c r="W58" s="155" t="str">
        <x:f>IF(OR($A58="",W$9="",$D58=""),"",IF(AND($E58&lt;&gt;"",W$9&lt;=$E58,W$9+'06 Lists'!$B$11-1&gt;=$D58),"B","")&amp;IF(AND($F58&lt;&gt;"",W$9&lt;=$F58,W$9+'06 Lists'!$B$11-1&gt;=$D58),"F",""))</x:f>
      </x:c>
      <x:c r="X58" s="155" t="str">
        <x:f>IF(OR($A58="",X$9="",$D58=""),"",IF(AND($E58&lt;&gt;"",X$9&lt;=$E58,X$9+'06 Lists'!$B$11-1&gt;=$D58),"B","")&amp;IF(AND($F58&lt;&gt;"",X$9&lt;=$F58,X$9+'06 Lists'!$B$11-1&gt;=$D58),"F",""))</x:f>
      </x:c>
      <x:c r="Y58" s="155" t="str">
        <x:f>IF(OR($A58="",Y$9="",$D58=""),"",IF(AND($E58&lt;&gt;"",Y$9&lt;=$E58,Y$9+'06 Lists'!$B$11-1&gt;=$D58),"B","")&amp;IF(AND($F58&lt;&gt;"",Y$9&lt;=$F58,Y$9+'06 Lists'!$B$11-1&gt;=$D58),"F",""))</x:f>
      </x:c>
      <x:c r="Z58" s="155" t="str">
        <x:f>IF(OR($A58="",Z$9="",$D58=""),"",IF(AND($E58&lt;&gt;"",Z$9&lt;=$E58,Z$9+'06 Lists'!$B$11-1&gt;=$D58),"B","")&amp;IF(AND($F58&lt;&gt;"",Z$9&lt;=$F58,Z$9+'06 Lists'!$B$11-1&gt;=$D58),"F",""))</x:f>
      </x:c>
      <x:c r="AA58" s="155" t="str">
        <x:f>IF(OR($A58="",AA$9="",$D58=""),"",IF(AND($E58&lt;&gt;"",AA$9&lt;=$E58,AA$9+'06 Lists'!$B$11-1&gt;=$D58),"B","")&amp;IF(AND($F58&lt;&gt;"",AA$9&lt;=$F58,AA$9+'06 Lists'!$B$11-1&gt;=$D58),"F",""))</x:f>
      </x:c>
      <x:c r="AB58" s="155" t="str">
        <x:f>IF(OR($A58="",AB$9="",$D58=""),"",IF(AND($E58&lt;&gt;"",AB$9&lt;=$E58,AB$9+'06 Lists'!$B$11-1&gt;=$D58),"B","")&amp;IF(AND($F58&lt;&gt;"",AB$9&lt;=$F58,AB$9+'06 Lists'!$B$11-1&gt;=$D58),"F",""))</x:f>
      </x:c>
      <x:c r="AC58" s="155" t="str">
        <x:f>IF(OR($A58="",AC$9="",$D58=""),"",IF(AND($E58&lt;&gt;"",AC$9&lt;=$E58,AC$9+'06 Lists'!$B$11-1&gt;=$D58),"B","")&amp;IF(AND($F58&lt;&gt;"",AC$9&lt;=$F58,AC$9+'06 Lists'!$B$11-1&gt;=$D58),"F",""))</x:f>
      </x:c>
      <x:c r="AD58" s="155" t="str">
        <x:f>IF(OR($A58="",AD$9="",$D58=""),"",IF(AND($E58&lt;&gt;"",AD$9&lt;=$E58,AD$9+'06 Lists'!$B$11-1&gt;=$D58),"B","")&amp;IF(AND($F58&lt;&gt;"",AD$9&lt;=$F58,AD$9+'06 Lists'!$B$11-1&gt;=$D58),"F",""))</x:f>
      </x:c>
      <x:c r="AE58" s="155" t="str">
        <x:f>IF(OR($A58="",AE$9="",$D58=""),"",IF(AND($E58&lt;&gt;"",AE$9&lt;=$E58,AE$9+'06 Lists'!$B$11-1&gt;=$D58),"B","")&amp;IF(AND($F58&lt;&gt;"",AE$9&lt;=$F58,AE$9+'06 Lists'!$B$11-1&gt;=$D58),"F",""))</x:f>
      </x:c>
      <x:c r="AF58" s="155" t="str">
        <x:f>IF(OR($A58="",AF$9="",$D58=""),"",IF(AND($E58&lt;&gt;"",AF$9&lt;=$E58,AF$9+'06 Lists'!$B$11-1&gt;=$D58),"B","")&amp;IF(AND($F58&lt;&gt;"",AF$9&lt;=$F58,AF$9+'06 Lists'!$B$11-1&gt;=$D58),"F",""))</x:f>
      </x:c>
      <x:c r="AG58" s="155" t="str">
        <x:f>IF(OR($A58="",AG$9="",$D58=""),"",IF(AND($E58&lt;&gt;"",AG$9&lt;=$E58,AG$9+'06 Lists'!$B$11-1&gt;=$D58),"B","")&amp;IF(AND($F58&lt;&gt;"",AG$9&lt;=$F58,AG$9+'06 Lists'!$B$11-1&gt;=$D58),"F",""))</x:f>
      </x:c>
    </x:row>
    <x:row r="59" ht="31" customHeight="1">
      <x:c r="A59" s="155" t="str">
        <x:f>IF('B1 Schedule'!A59="","",IF('B1 Schedule'!A59="","",'B1 Schedule'!A59))</x:f>
      </x:c>
      <x:c r="B59" s="155" t="str">
        <x:f>IF('B1 Schedule'!A59="","",IF('B1 Schedule'!B59="","",'B1 Schedule'!B59))</x:f>
      </x:c>
      <x:c r="C59" s="155" t="str">
        <x:f>IF('B1 Schedule'!A59="","",IF('B1 Schedule'!D59="","",'B1 Schedule'!D59))</x:f>
      </x:c>
      <x:c r="D59" s="246" t="str">
        <x:f>IF('B1 Schedule'!A59="","",IF('B1 Schedule'!F59="","",'B1 Schedule'!F59))</x:f>
      </x:c>
      <x:c r="E59" s="246" t="str">
        <x:f>IF('B1 Schedule'!A59="","",IF('B1 Schedule'!G59="","",'B1 Schedule'!G59))</x:f>
      </x:c>
      <x:c r="F59" s="246" t="str">
        <x:f>IF('B1 Schedule'!A59="","",IF('B1 Schedule'!I59&lt;&gt;"",'B1 Schedule'!I59,IF('B1 Schedule'!J59="","",'B1 Schedule'!J59)))</x:f>
      </x:c>
      <x:c r="G59" s="155" t="str">
        <x:f>IF('B1 Schedule'!A59="","",IF('B1 Schedule'!N59="","",'B1 Schedule'!N59))</x:f>
      </x:c>
      <x:c r="H59" s="155" t="str">
        <x:f>IF(OR($A59="",H$9="",$D59=""),"",IF(AND($E59&lt;&gt;"",H$9&lt;=$E59,H$9+'06 Lists'!$B$11-1&gt;=$D59),"B","")&amp;IF(AND($F59&lt;&gt;"",H$9&lt;=$F59,H$9+'06 Lists'!$B$11-1&gt;=$D59),"F",""))</x:f>
      </x:c>
      <x:c r="I59" s="155" t="str">
        <x:f>IF(OR($A59="",I$9="",$D59=""),"",IF(AND($E59&lt;&gt;"",I$9&lt;=$E59,I$9+'06 Lists'!$B$11-1&gt;=$D59),"B","")&amp;IF(AND($F59&lt;&gt;"",I$9&lt;=$F59,I$9+'06 Lists'!$B$11-1&gt;=$D59),"F",""))</x:f>
      </x:c>
      <x:c r="J59" s="155" t="str">
        <x:f>IF(OR($A59="",J$9="",$D59=""),"",IF(AND($E59&lt;&gt;"",J$9&lt;=$E59,J$9+'06 Lists'!$B$11-1&gt;=$D59),"B","")&amp;IF(AND($F59&lt;&gt;"",J$9&lt;=$F59,J$9+'06 Lists'!$B$11-1&gt;=$D59),"F",""))</x:f>
      </x:c>
      <x:c r="K59" s="155" t="str">
        <x:f>IF(OR($A59="",K$9="",$D59=""),"",IF(AND($E59&lt;&gt;"",K$9&lt;=$E59,K$9+'06 Lists'!$B$11-1&gt;=$D59),"B","")&amp;IF(AND($F59&lt;&gt;"",K$9&lt;=$F59,K$9+'06 Lists'!$B$11-1&gt;=$D59),"F",""))</x:f>
      </x:c>
      <x:c r="L59" s="155" t="str">
        <x:f>IF(OR($A59="",L$9="",$D59=""),"",IF(AND($E59&lt;&gt;"",L$9&lt;=$E59,L$9+'06 Lists'!$B$11-1&gt;=$D59),"B","")&amp;IF(AND($F59&lt;&gt;"",L$9&lt;=$F59,L$9+'06 Lists'!$B$11-1&gt;=$D59),"F",""))</x:f>
      </x:c>
      <x:c r="M59" s="155" t="str">
        <x:f>IF(OR($A59="",M$9="",$D59=""),"",IF(AND($E59&lt;&gt;"",M$9&lt;=$E59,M$9+'06 Lists'!$B$11-1&gt;=$D59),"B","")&amp;IF(AND($F59&lt;&gt;"",M$9&lt;=$F59,M$9+'06 Lists'!$B$11-1&gt;=$D59),"F",""))</x:f>
      </x:c>
      <x:c r="N59" s="155" t="str">
        <x:f>IF(OR($A59="",N$9="",$D59=""),"",IF(AND($E59&lt;&gt;"",N$9&lt;=$E59,N$9+'06 Lists'!$B$11-1&gt;=$D59),"B","")&amp;IF(AND($F59&lt;&gt;"",N$9&lt;=$F59,N$9+'06 Lists'!$B$11-1&gt;=$D59),"F",""))</x:f>
      </x:c>
      <x:c r="O59" s="155" t="str">
        <x:f>IF(OR($A59="",O$9="",$D59=""),"",IF(AND($E59&lt;&gt;"",O$9&lt;=$E59,O$9+'06 Lists'!$B$11-1&gt;=$D59),"B","")&amp;IF(AND($F59&lt;&gt;"",O$9&lt;=$F59,O$9+'06 Lists'!$B$11-1&gt;=$D59),"F",""))</x:f>
      </x:c>
      <x:c r="P59" s="155" t="str">
        <x:f>IF(OR($A59="",P$9="",$D59=""),"",IF(AND($E59&lt;&gt;"",P$9&lt;=$E59,P$9+'06 Lists'!$B$11-1&gt;=$D59),"B","")&amp;IF(AND($F59&lt;&gt;"",P$9&lt;=$F59,P$9+'06 Lists'!$B$11-1&gt;=$D59),"F",""))</x:f>
      </x:c>
      <x:c r="Q59" s="155" t="str">
        <x:f>IF(OR($A59="",Q$9="",$D59=""),"",IF(AND($E59&lt;&gt;"",Q$9&lt;=$E59,Q$9+'06 Lists'!$B$11-1&gt;=$D59),"B","")&amp;IF(AND($F59&lt;&gt;"",Q$9&lt;=$F59,Q$9+'06 Lists'!$B$11-1&gt;=$D59),"F",""))</x:f>
      </x:c>
      <x:c r="R59" s="155" t="str">
        <x:f>IF(OR($A59="",R$9="",$D59=""),"",IF(AND($E59&lt;&gt;"",R$9&lt;=$E59,R$9+'06 Lists'!$B$11-1&gt;=$D59),"B","")&amp;IF(AND($F59&lt;&gt;"",R$9&lt;=$F59,R$9+'06 Lists'!$B$11-1&gt;=$D59),"F",""))</x:f>
      </x:c>
      <x:c r="S59" s="155" t="str">
        <x:f>IF(OR($A59="",S$9="",$D59=""),"",IF(AND($E59&lt;&gt;"",S$9&lt;=$E59,S$9+'06 Lists'!$B$11-1&gt;=$D59),"B","")&amp;IF(AND($F59&lt;&gt;"",S$9&lt;=$F59,S$9+'06 Lists'!$B$11-1&gt;=$D59),"F",""))</x:f>
      </x:c>
      <x:c r="T59" s="155" t="str">
        <x:f>IF(OR($A59="",T$9="",$D59=""),"",IF(AND($E59&lt;&gt;"",T$9&lt;=$E59,T$9+'06 Lists'!$B$11-1&gt;=$D59),"B","")&amp;IF(AND($F59&lt;&gt;"",T$9&lt;=$F59,T$9+'06 Lists'!$B$11-1&gt;=$D59),"F",""))</x:f>
      </x:c>
      <x:c r="U59" s="155" t="str">
        <x:f>IF(OR($A59="",U$9="",$D59=""),"",IF(AND($E59&lt;&gt;"",U$9&lt;=$E59,U$9+'06 Lists'!$B$11-1&gt;=$D59),"B","")&amp;IF(AND($F59&lt;&gt;"",U$9&lt;=$F59,U$9+'06 Lists'!$B$11-1&gt;=$D59),"F",""))</x:f>
      </x:c>
      <x:c r="V59" s="155" t="str">
        <x:f>IF(OR($A59="",V$9="",$D59=""),"",IF(AND($E59&lt;&gt;"",V$9&lt;=$E59,V$9+'06 Lists'!$B$11-1&gt;=$D59),"B","")&amp;IF(AND($F59&lt;&gt;"",V$9&lt;=$F59,V$9+'06 Lists'!$B$11-1&gt;=$D59),"F",""))</x:f>
      </x:c>
      <x:c r="W59" s="155" t="str">
        <x:f>IF(OR($A59="",W$9="",$D59=""),"",IF(AND($E59&lt;&gt;"",W$9&lt;=$E59,W$9+'06 Lists'!$B$11-1&gt;=$D59),"B","")&amp;IF(AND($F59&lt;&gt;"",W$9&lt;=$F59,W$9+'06 Lists'!$B$11-1&gt;=$D59),"F",""))</x:f>
      </x:c>
      <x:c r="X59" s="155" t="str">
        <x:f>IF(OR($A59="",X$9="",$D59=""),"",IF(AND($E59&lt;&gt;"",X$9&lt;=$E59,X$9+'06 Lists'!$B$11-1&gt;=$D59),"B","")&amp;IF(AND($F59&lt;&gt;"",X$9&lt;=$F59,X$9+'06 Lists'!$B$11-1&gt;=$D59),"F",""))</x:f>
      </x:c>
      <x:c r="Y59" s="155" t="str">
        <x:f>IF(OR($A59="",Y$9="",$D59=""),"",IF(AND($E59&lt;&gt;"",Y$9&lt;=$E59,Y$9+'06 Lists'!$B$11-1&gt;=$D59),"B","")&amp;IF(AND($F59&lt;&gt;"",Y$9&lt;=$F59,Y$9+'06 Lists'!$B$11-1&gt;=$D59),"F",""))</x:f>
      </x:c>
      <x:c r="Z59" s="155" t="str">
        <x:f>IF(OR($A59="",Z$9="",$D59=""),"",IF(AND($E59&lt;&gt;"",Z$9&lt;=$E59,Z$9+'06 Lists'!$B$11-1&gt;=$D59),"B","")&amp;IF(AND($F59&lt;&gt;"",Z$9&lt;=$F59,Z$9+'06 Lists'!$B$11-1&gt;=$D59),"F",""))</x:f>
      </x:c>
      <x:c r="AA59" s="155" t="str">
        <x:f>IF(OR($A59="",AA$9="",$D59=""),"",IF(AND($E59&lt;&gt;"",AA$9&lt;=$E59,AA$9+'06 Lists'!$B$11-1&gt;=$D59),"B","")&amp;IF(AND($F59&lt;&gt;"",AA$9&lt;=$F59,AA$9+'06 Lists'!$B$11-1&gt;=$D59),"F",""))</x:f>
      </x:c>
      <x:c r="AB59" s="155" t="str">
        <x:f>IF(OR($A59="",AB$9="",$D59=""),"",IF(AND($E59&lt;&gt;"",AB$9&lt;=$E59,AB$9+'06 Lists'!$B$11-1&gt;=$D59),"B","")&amp;IF(AND($F59&lt;&gt;"",AB$9&lt;=$F59,AB$9+'06 Lists'!$B$11-1&gt;=$D59),"F",""))</x:f>
      </x:c>
      <x:c r="AC59" s="155" t="str">
        <x:f>IF(OR($A59="",AC$9="",$D59=""),"",IF(AND($E59&lt;&gt;"",AC$9&lt;=$E59,AC$9+'06 Lists'!$B$11-1&gt;=$D59),"B","")&amp;IF(AND($F59&lt;&gt;"",AC$9&lt;=$F59,AC$9+'06 Lists'!$B$11-1&gt;=$D59),"F",""))</x:f>
      </x:c>
      <x:c r="AD59" s="155" t="str">
        <x:f>IF(OR($A59="",AD$9="",$D59=""),"",IF(AND($E59&lt;&gt;"",AD$9&lt;=$E59,AD$9+'06 Lists'!$B$11-1&gt;=$D59),"B","")&amp;IF(AND($F59&lt;&gt;"",AD$9&lt;=$F59,AD$9+'06 Lists'!$B$11-1&gt;=$D59),"F",""))</x:f>
      </x:c>
      <x:c r="AE59" s="155" t="str">
        <x:f>IF(OR($A59="",AE$9="",$D59=""),"",IF(AND($E59&lt;&gt;"",AE$9&lt;=$E59,AE$9+'06 Lists'!$B$11-1&gt;=$D59),"B","")&amp;IF(AND($F59&lt;&gt;"",AE$9&lt;=$F59,AE$9+'06 Lists'!$B$11-1&gt;=$D59),"F",""))</x:f>
      </x:c>
      <x:c r="AF59" s="155" t="str">
        <x:f>IF(OR($A59="",AF$9="",$D59=""),"",IF(AND($E59&lt;&gt;"",AF$9&lt;=$E59,AF$9+'06 Lists'!$B$11-1&gt;=$D59),"B","")&amp;IF(AND($F59&lt;&gt;"",AF$9&lt;=$F59,AF$9+'06 Lists'!$B$11-1&gt;=$D59),"F",""))</x:f>
      </x:c>
      <x:c r="AG59" s="155" t="str">
        <x:f>IF(OR($A59="",AG$9="",$D59=""),"",IF(AND($E59&lt;&gt;"",AG$9&lt;=$E59,AG$9+'06 Lists'!$B$11-1&gt;=$D59),"B","")&amp;IF(AND($F59&lt;&gt;"",AG$9&lt;=$F59,AG$9+'06 Lists'!$B$11-1&gt;=$D59),"F",""))</x:f>
      </x:c>
    </x:row>
    <x:row r="60" ht="31" customHeight="1">
      <x:c r="A60" s="155" t="str">
        <x:f>IF('B1 Schedule'!A60="","",IF('B1 Schedule'!A60="","",'B1 Schedule'!A60))</x:f>
      </x:c>
      <x:c r="B60" s="155" t="str">
        <x:f>IF('B1 Schedule'!A60="","",IF('B1 Schedule'!B60="","",'B1 Schedule'!B60))</x:f>
      </x:c>
      <x:c r="C60" s="155" t="str">
        <x:f>IF('B1 Schedule'!A60="","",IF('B1 Schedule'!D60="","",'B1 Schedule'!D60))</x:f>
      </x:c>
      <x:c r="D60" s="246" t="str">
        <x:f>IF('B1 Schedule'!A60="","",IF('B1 Schedule'!F60="","",'B1 Schedule'!F60))</x:f>
      </x:c>
      <x:c r="E60" s="246" t="str">
        <x:f>IF('B1 Schedule'!A60="","",IF('B1 Schedule'!G60="","",'B1 Schedule'!G60))</x:f>
      </x:c>
      <x:c r="F60" s="246" t="str">
        <x:f>IF('B1 Schedule'!A60="","",IF('B1 Schedule'!I60&lt;&gt;"",'B1 Schedule'!I60,IF('B1 Schedule'!J60="","",'B1 Schedule'!J60)))</x:f>
      </x:c>
      <x:c r="G60" s="155" t="str">
        <x:f>IF('B1 Schedule'!A60="","",IF('B1 Schedule'!N60="","",'B1 Schedule'!N60))</x:f>
      </x:c>
      <x:c r="H60" s="155" t="str">
        <x:f>IF(OR($A60="",H$9="",$D60=""),"",IF(AND($E60&lt;&gt;"",H$9&lt;=$E60,H$9+'06 Lists'!$B$11-1&gt;=$D60),"B","")&amp;IF(AND($F60&lt;&gt;"",H$9&lt;=$F60,H$9+'06 Lists'!$B$11-1&gt;=$D60),"F",""))</x:f>
      </x:c>
      <x:c r="I60" s="155" t="str">
        <x:f>IF(OR($A60="",I$9="",$D60=""),"",IF(AND($E60&lt;&gt;"",I$9&lt;=$E60,I$9+'06 Lists'!$B$11-1&gt;=$D60),"B","")&amp;IF(AND($F60&lt;&gt;"",I$9&lt;=$F60,I$9+'06 Lists'!$B$11-1&gt;=$D60),"F",""))</x:f>
      </x:c>
      <x:c r="J60" s="155" t="str">
        <x:f>IF(OR($A60="",J$9="",$D60=""),"",IF(AND($E60&lt;&gt;"",J$9&lt;=$E60,J$9+'06 Lists'!$B$11-1&gt;=$D60),"B","")&amp;IF(AND($F60&lt;&gt;"",J$9&lt;=$F60,J$9+'06 Lists'!$B$11-1&gt;=$D60),"F",""))</x:f>
      </x:c>
      <x:c r="K60" s="155" t="str">
        <x:f>IF(OR($A60="",K$9="",$D60=""),"",IF(AND($E60&lt;&gt;"",K$9&lt;=$E60,K$9+'06 Lists'!$B$11-1&gt;=$D60),"B","")&amp;IF(AND($F60&lt;&gt;"",K$9&lt;=$F60,K$9+'06 Lists'!$B$11-1&gt;=$D60),"F",""))</x:f>
      </x:c>
      <x:c r="L60" s="155" t="str">
        <x:f>IF(OR($A60="",L$9="",$D60=""),"",IF(AND($E60&lt;&gt;"",L$9&lt;=$E60,L$9+'06 Lists'!$B$11-1&gt;=$D60),"B","")&amp;IF(AND($F60&lt;&gt;"",L$9&lt;=$F60,L$9+'06 Lists'!$B$11-1&gt;=$D60),"F",""))</x:f>
      </x:c>
      <x:c r="M60" s="155" t="str">
        <x:f>IF(OR($A60="",M$9="",$D60=""),"",IF(AND($E60&lt;&gt;"",M$9&lt;=$E60,M$9+'06 Lists'!$B$11-1&gt;=$D60),"B","")&amp;IF(AND($F60&lt;&gt;"",M$9&lt;=$F60,M$9+'06 Lists'!$B$11-1&gt;=$D60),"F",""))</x:f>
      </x:c>
      <x:c r="N60" s="155" t="str">
        <x:f>IF(OR($A60="",N$9="",$D60=""),"",IF(AND($E60&lt;&gt;"",N$9&lt;=$E60,N$9+'06 Lists'!$B$11-1&gt;=$D60),"B","")&amp;IF(AND($F60&lt;&gt;"",N$9&lt;=$F60,N$9+'06 Lists'!$B$11-1&gt;=$D60),"F",""))</x:f>
      </x:c>
      <x:c r="O60" s="155" t="str">
        <x:f>IF(OR($A60="",O$9="",$D60=""),"",IF(AND($E60&lt;&gt;"",O$9&lt;=$E60,O$9+'06 Lists'!$B$11-1&gt;=$D60),"B","")&amp;IF(AND($F60&lt;&gt;"",O$9&lt;=$F60,O$9+'06 Lists'!$B$11-1&gt;=$D60),"F",""))</x:f>
      </x:c>
      <x:c r="P60" s="155" t="str">
        <x:f>IF(OR($A60="",P$9="",$D60=""),"",IF(AND($E60&lt;&gt;"",P$9&lt;=$E60,P$9+'06 Lists'!$B$11-1&gt;=$D60),"B","")&amp;IF(AND($F60&lt;&gt;"",P$9&lt;=$F60,P$9+'06 Lists'!$B$11-1&gt;=$D60),"F",""))</x:f>
      </x:c>
      <x:c r="Q60" s="155" t="str">
        <x:f>IF(OR($A60="",Q$9="",$D60=""),"",IF(AND($E60&lt;&gt;"",Q$9&lt;=$E60,Q$9+'06 Lists'!$B$11-1&gt;=$D60),"B","")&amp;IF(AND($F60&lt;&gt;"",Q$9&lt;=$F60,Q$9+'06 Lists'!$B$11-1&gt;=$D60),"F",""))</x:f>
      </x:c>
      <x:c r="R60" s="155" t="str">
        <x:f>IF(OR($A60="",R$9="",$D60=""),"",IF(AND($E60&lt;&gt;"",R$9&lt;=$E60,R$9+'06 Lists'!$B$11-1&gt;=$D60),"B","")&amp;IF(AND($F60&lt;&gt;"",R$9&lt;=$F60,R$9+'06 Lists'!$B$11-1&gt;=$D60),"F",""))</x:f>
      </x:c>
      <x:c r="S60" s="155" t="str">
        <x:f>IF(OR($A60="",S$9="",$D60=""),"",IF(AND($E60&lt;&gt;"",S$9&lt;=$E60,S$9+'06 Lists'!$B$11-1&gt;=$D60),"B","")&amp;IF(AND($F60&lt;&gt;"",S$9&lt;=$F60,S$9+'06 Lists'!$B$11-1&gt;=$D60),"F",""))</x:f>
      </x:c>
      <x:c r="T60" s="155" t="str">
        <x:f>IF(OR($A60="",T$9="",$D60=""),"",IF(AND($E60&lt;&gt;"",T$9&lt;=$E60,T$9+'06 Lists'!$B$11-1&gt;=$D60),"B","")&amp;IF(AND($F60&lt;&gt;"",T$9&lt;=$F60,T$9+'06 Lists'!$B$11-1&gt;=$D60),"F",""))</x:f>
      </x:c>
      <x:c r="U60" s="155" t="str">
        <x:f>IF(OR($A60="",U$9="",$D60=""),"",IF(AND($E60&lt;&gt;"",U$9&lt;=$E60,U$9+'06 Lists'!$B$11-1&gt;=$D60),"B","")&amp;IF(AND($F60&lt;&gt;"",U$9&lt;=$F60,U$9+'06 Lists'!$B$11-1&gt;=$D60),"F",""))</x:f>
      </x:c>
      <x:c r="V60" s="155" t="str">
        <x:f>IF(OR($A60="",V$9="",$D60=""),"",IF(AND($E60&lt;&gt;"",V$9&lt;=$E60,V$9+'06 Lists'!$B$11-1&gt;=$D60),"B","")&amp;IF(AND($F60&lt;&gt;"",V$9&lt;=$F60,V$9+'06 Lists'!$B$11-1&gt;=$D60),"F",""))</x:f>
      </x:c>
      <x:c r="W60" s="155" t="str">
        <x:f>IF(OR($A60="",W$9="",$D60=""),"",IF(AND($E60&lt;&gt;"",W$9&lt;=$E60,W$9+'06 Lists'!$B$11-1&gt;=$D60),"B","")&amp;IF(AND($F60&lt;&gt;"",W$9&lt;=$F60,W$9+'06 Lists'!$B$11-1&gt;=$D60),"F",""))</x:f>
      </x:c>
      <x:c r="X60" s="155" t="str">
        <x:f>IF(OR($A60="",X$9="",$D60=""),"",IF(AND($E60&lt;&gt;"",X$9&lt;=$E60,X$9+'06 Lists'!$B$11-1&gt;=$D60),"B","")&amp;IF(AND($F60&lt;&gt;"",X$9&lt;=$F60,X$9+'06 Lists'!$B$11-1&gt;=$D60),"F",""))</x:f>
      </x:c>
      <x:c r="Y60" s="155" t="str">
        <x:f>IF(OR($A60="",Y$9="",$D60=""),"",IF(AND($E60&lt;&gt;"",Y$9&lt;=$E60,Y$9+'06 Lists'!$B$11-1&gt;=$D60),"B","")&amp;IF(AND($F60&lt;&gt;"",Y$9&lt;=$F60,Y$9+'06 Lists'!$B$11-1&gt;=$D60),"F",""))</x:f>
      </x:c>
      <x:c r="Z60" s="155" t="str">
        <x:f>IF(OR($A60="",Z$9="",$D60=""),"",IF(AND($E60&lt;&gt;"",Z$9&lt;=$E60,Z$9+'06 Lists'!$B$11-1&gt;=$D60),"B","")&amp;IF(AND($F60&lt;&gt;"",Z$9&lt;=$F60,Z$9+'06 Lists'!$B$11-1&gt;=$D60),"F",""))</x:f>
      </x:c>
      <x:c r="AA60" s="155" t="str">
        <x:f>IF(OR($A60="",AA$9="",$D60=""),"",IF(AND($E60&lt;&gt;"",AA$9&lt;=$E60,AA$9+'06 Lists'!$B$11-1&gt;=$D60),"B","")&amp;IF(AND($F60&lt;&gt;"",AA$9&lt;=$F60,AA$9+'06 Lists'!$B$11-1&gt;=$D60),"F",""))</x:f>
      </x:c>
      <x:c r="AB60" s="155" t="str">
        <x:f>IF(OR($A60="",AB$9="",$D60=""),"",IF(AND($E60&lt;&gt;"",AB$9&lt;=$E60,AB$9+'06 Lists'!$B$11-1&gt;=$D60),"B","")&amp;IF(AND($F60&lt;&gt;"",AB$9&lt;=$F60,AB$9+'06 Lists'!$B$11-1&gt;=$D60),"F",""))</x:f>
      </x:c>
      <x:c r="AC60" s="155" t="str">
        <x:f>IF(OR($A60="",AC$9="",$D60=""),"",IF(AND($E60&lt;&gt;"",AC$9&lt;=$E60,AC$9+'06 Lists'!$B$11-1&gt;=$D60),"B","")&amp;IF(AND($F60&lt;&gt;"",AC$9&lt;=$F60,AC$9+'06 Lists'!$B$11-1&gt;=$D60),"F",""))</x:f>
      </x:c>
      <x:c r="AD60" s="155" t="str">
        <x:f>IF(OR($A60="",AD$9="",$D60=""),"",IF(AND($E60&lt;&gt;"",AD$9&lt;=$E60,AD$9+'06 Lists'!$B$11-1&gt;=$D60),"B","")&amp;IF(AND($F60&lt;&gt;"",AD$9&lt;=$F60,AD$9+'06 Lists'!$B$11-1&gt;=$D60),"F",""))</x:f>
      </x:c>
      <x:c r="AE60" s="155" t="str">
        <x:f>IF(OR($A60="",AE$9="",$D60=""),"",IF(AND($E60&lt;&gt;"",AE$9&lt;=$E60,AE$9+'06 Lists'!$B$11-1&gt;=$D60),"B","")&amp;IF(AND($F60&lt;&gt;"",AE$9&lt;=$F60,AE$9+'06 Lists'!$B$11-1&gt;=$D60),"F",""))</x:f>
      </x:c>
      <x:c r="AF60" s="155" t="str">
        <x:f>IF(OR($A60="",AF$9="",$D60=""),"",IF(AND($E60&lt;&gt;"",AF$9&lt;=$E60,AF$9+'06 Lists'!$B$11-1&gt;=$D60),"B","")&amp;IF(AND($F60&lt;&gt;"",AF$9&lt;=$F60,AF$9+'06 Lists'!$B$11-1&gt;=$D60),"F",""))</x:f>
      </x:c>
      <x:c r="AG60" s="155" t="str">
        <x:f>IF(OR($A60="",AG$9="",$D60=""),"",IF(AND($E60&lt;&gt;"",AG$9&lt;=$E60,AG$9+'06 Lists'!$B$11-1&gt;=$D60),"B","")&amp;IF(AND($F60&lt;&gt;"",AG$9&lt;=$F60,AG$9+'06 Lists'!$B$11-1&gt;=$D60),"F",""))</x:f>
      </x:c>
    </x:row>
    <x:row r="61" ht="31" customHeight="1">
      <x:c r="A61" s="155" t="str">
        <x:f>IF('B1 Schedule'!A61="","",IF('B1 Schedule'!A61="","",'B1 Schedule'!A61))</x:f>
      </x:c>
      <x:c r="B61" s="155" t="str">
        <x:f>IF('B1 Schedule'!A61="","",IF('B1 Schedule'!B61="","",'B1 Schedule'!B61))</x:f>
      </x:c>
      <x:c r="C61" s="155" t="str">
        <x:f>IF('B1 Schedule'!A61="","",IF('B1 Schedule'!D61="","",'B1 Schedule'!D61))</x:f>
      </x:c>
      <x:c r="D61" s="246" t="str">
        <x:f>IF('B1 Schedule'!A61="","",IF('B1 Schedule'!F61="","",'B1 Schedule'!F61))</x:f>
      </x:c>
      <x:c r="E61" s="246" t="str">
        <x:f>IF('B1 Schedule'!A61="","",IF('B1 Schedule'!G61="","",'B1 Schedule'!G61))</x:f>
      </x:c>
      <x:c r="F61" s="246" t="str">
        <x:f>IF('B1 Schedule'!A61="","",IF('B1 Schedule'!I61&lt;&gt;"",'B1 Schedule'!I61,IF('B1 Schedule'!J61="","",'B1 Schedule'!J61)))</x:f>
      </x:c>
      <x:c r="G61" s="155" t="str">
        <x:f>IF('B1 Schedule'!A61="","",IF('B1 Schedule'!N61="","",'B1 Schedule'!N61))</x:f>
      </x:c>
      <x:c r="H61" s="155" t="str">
        <x:f>IF(OR($A61="",H$9="",$D61=""),"",IF(AND($E61&lt;&gt;"",H$9&lt;=$E61,H$9+'06 Lists'!$B$11-1&gt;=$D61),"B","")&amp;IF(AND($F61&lt;&gt;"",H$9&lt;=$F61,H$9+'06 Lists'!$B$11-1&gt;=$D61),"F",""))</x:f>
      </x:c>
      <x:c r="I61" s="155" t="str">
        <x:f>IF(OR($A61="",I$9="",$D61=""),"",IF(AND($E61&lt;&gt;"",I$9&lt;=$E61,I$9+'06 Lists'!$B$11-1&gt;=$D61),"B","")&amp;IF(AND($F61&lt;&gt;"",I$9&lt;=$F61,I$9+'06 Lists'!$B$11-1&gt;=$D61),"F",""))</x:f>
      </x:c>
      <x:c r="J61" s="155" t="str">
        <x:f>IF(OR($A61="",J$9="",$D61=""),"",IF(AND($E61&lt;&gt;"",J$9&lt;=$E61,J$9+'06 Lists'!$B$11-1&gt;=$D61),"B","")&amp;IF(AND($F61&lt;&gt;"",J$9&lt;=$F61,J$9+'06 Lists'!$B$11-1&gt;=$D61),"F",""))</x:f>
      </x:c>
      <x:c r="K61" s="155" t="str">
        <x:f>IF(OR($A61="",K$9="",$D61=""),"",IF(AND($E61&lt;&gt;"",K$9&lt;=$E61,K$9+'06 Lists'!$B$11-1&gt;=$D61),"B","")&amp;IF(AND($F61&lt;&gt;"",K$9&lt;=$F61,K$9+'06 Lists'!$B$11-1&gt;=$D61),"F",""))</x:f>
      </x:c>
      <x:c r="L61" s="155" t="str">
        <x:f>IF(OR($A61="",L$9="",$D61=""),"",IF(AND($E61&lt;&gt;"",L$9&lt;=$E61,L$9+'06 Lists'!$B$11-1&gt;=$D61),"B","")&amp;IF(AND($F61&lt;&gt;"",L$9&lt;=$F61,L$9+'06 Lists'!$B$11-1&gt;=$D61),"F",""))</x:f>
      </x:c>
      <x:c r="M61" s="155" t="str">
        <x:f>IF(OR($A61="",M$9="",$D61=""),"",IF(AND($E61&lt;&gt;"",M$9&lt;=$E61,M$9+'06 Lists'!$B$11-1&gt;=$D61),"B","")&amp;IF(AND($F61&lt;&gt;"",M$9&lt;=$F61,M$9+'06 Lists'!$B$11-1&gt;=$D61),"F",""))</x:f>
      </x:c>
      <x:c r="N61" s="155" t="str">
        <x:f>IF(OR($A61="",N$9="",$D61=""),"",IF(AND($E61&lt;&gt;"",N$9&lt;=$E61,N$9+'06 Lists'!$B$11-1&gt;=$D61),"B","")&amp;IF(AND($F61&lt;&gt;"",N$9&lt;=$F61,N$9+'06 Lists'!$B$11-1&gt;=$D61),"F",""))</x:f>
      </x:c>
      <x:c r="O61" s="155" t="str">
        <x:f>IF(OR($A61="",O$9="",$D61=""),"",IF(AND($E61&lt;&gt;"",O$9&lt;=$E61,O$9+'06 Lists'!$B$11-1&gt;=$D61),"B","")&amp;IF(AND($F61&lt;&gt;"",O$9&lt;=$F61,O$9+'06 Lists'!$B$11-1&gt;=$D61),"F",""))</x:f>
      </x:c>
      <x:c r="P61" s="155" t="str">
        <x:f>IF(OR($A61="",P$9="",$D61=""),"",IF(AND($E61&lt;&gt;"",P$9&lt;=$E61,P$9+'06 Lists'!$B$11-1&gt;=$D61),"B","")&amp;IF(AND($F61&lt;&gt;"",P$9&lt;=$F61,P$9+'06 Lists'!$B$11-1&gt;=$D61),"F",""))</x:f>
      </x:c>
      <x:c r="Q61" s="155" t="str">
        <x:f>IF(OR($A61="",Q$9="",$D61=""),"",IF(AND($E61&lt;&gt;"",Q$9&lt;=$E61,Q$9+'06 Lists'!$B$11-1&gt;=$D61),"B","")&amp;IF(AND($F61&lt;&gt;"",Q$9&lt;=$F61,Q$9+'06 Lists'!$B$11-1&gt;=$D61),"F",""))</x:f>
      </x:c>
      <x:c r="R61" s="155" t="str">
        <x:f>IF(OR($A61="",R$9="",$D61=""),"",IF(AND($E61&lt;&gt;"",R$9&lt;=$E61,R$9+'06 Lists'!$B$11-1&gt;=$D61),"B","")&amp;IF(AND($F61&lt;&gt;"",R$9&lt;=$F61,R$9+'06 Lists'!$B$11-1&gt;=$D61),"F",""))</x:f>
      </x:c>
      <x:c r="S61" s="155" t="str">
        <x:f>IF(OR($A61="",S$9="",$D61=""),"",IF(AND($E61&lt;&gt;"",S$9&lt;=$E61,S$9+'06 Lists'!$B$11-1&gt;=$D61),"B","")&amp;IF(AND($F61&lt;&gt;"",S$9&lt;=$F61,S$9+'06 Lists'!$B$11-1&gt;=$D61),"F",""))</x:f>
      </x:c>
      <x:c r="T61" s="155" t="str">
        <x:f>IF(OR($A61="",T$9="",$D61=""),"",IF(AND($E61&lt;&gt;"",T$9&lt;=$E61,T$9+'06 Lists'!$B$11-1&gt;=$D61),"B","")&amp;IF(AND($F61&lt;&gt;"",T$9&lt;=$F61,T$9+'06 Lists'!$B$11-1&gt;=$D61),"F",""))</x:f>
      </x:c>
      <x:c r="U61" s="155" t="str">
        <x:f>IF(OR($A61="",U$9="",$D61=""),"",IF(AND($E61&lt;&gt;"",U$9&lt;=$E61,U$9+'06 Lists'!$B$11-1&gt;=$D61),"B","")&amp;IF(AND($F61&lt;&gt;"",U$9&lt;=$F61,U$9+'06 Lists'!$B$11-1&gt;=$D61),"F",""))</x:f>
      </x:c>
      <x:c r="V61" s="155" t="str">
        <x:f>IF(OR($A61="",V$9="",$D61=""),"",IF(AND($E61&lt;&gt;"",V$9&lt;=$E61,V$9+'06 Lists'!$B$11-1&gt;=$D61),"B","")&amp;IF(AND($F61&lt;&gt;"",V$9&lt;=$F61,V$9+'06 Lists'!$B$11-1&gt;=$D61),"F",""))</x:f>
      </x:c>
      <x:c r="W61" s="155" t="str">
        <x:f>IF(OR($A61="",W$9="",$D61=""),"",IF(AND($E61&lt;&gt;"",W$9&lt;=$E61,W$9+'06 Lists'!$B$11-1&gt;=$D61),"B","")&amp;IF(AND($F61&lt;&gt;"",W$9&lt;=$F61,W$9+'06 Lists'!$B$11-1&gt;=$D61),"F",""))</x:f>
      </x:c>
      <x:c r="X61" s="155" t="str">
        <x:f>IF(OR($A61="",X$9="",$D61=""),"",IF(AND($E61&lt;&gt;"",X$9&lt;=$E61,X$9+'06 Lists'!$B$11-1&gt;=$D61),"B","")&amp;IF(AND($F61&lt;&gt;"",X$9&lt;=$F61,X$9+'06 Lists'!$B$11-1&gt;=$D61),"F",""))</x:f>
      </x:c>
      <x:c r="Y61" s="155" t="str">
        <x:f>IF(OR($A61="",Y$9="",$D61=""),"",IF(AND($E61&lt;&gt;"",Y$9&lt;=$E61,Y$9+'06 Lists'!$B$11-1&gt;=$D61),"B","")&amp;IF(AND($F61&lt;&gt;"",Y$9&lt;=$F61,Y$9+'06 Lists'!$B$11-1&gt;=$D61),"F",""))</x:f>
      </x:c>
      <x:c r="Z61" s="155" t="str">
        <x:f>IF(OR($A61="",Z$9="",$D61=""),"",IF(AND($E61&lt;&gt;"",Z$9&lt;=$E61,Z$9+'06 Lists'!$B$11-1&gt;=$D61),"B","")&amp;IF(AND($F61&lt;&gt;"",Z$9&lt;=$F61,Z$9+'06 Lists'!$B$11-1&gt;=$D61),"F",""))</x:f>
      </x:c>
      <x:c r="AA61" s="155" t="str">
        <x:f>IF(OR($A61="",AA$9="",$D61=""),"",IF(AND($E61&lt;&gt;"",AA$9&lt;=$E61,AA$9+'06 Lists'!$B$11-1&gt;=$D61),"B","")&amp;IF(AND($F61&lt;&gt;"",AA$9&lt;=$F61,AA$9+'06 Lists'!$B$11-1&gt;=$D61),"F",""))</x:f>
      </x:c>
      <x:c r="AB61" s="155" t="str">
        <x:f>IF(OR($A61="",AB$9="",$D61=""),"",IF(AND($E61&lt;&gt;"",AB$9&lt;=$E61,AB$9+'06 Lists'!$B$11-1&gt;=$D61),"B","")&amp;IF(AND($F61&lt;&gt;"",AB$9&lt;=$F61,AB$9+'06 Lists'!$B$11-1&gt;=$D61),"F",""))</x:f>
      </x:c>
      <x:c r="AC61" s="155" t="str">
        <x:f>IF(OR($A61="",AC$9="",$D61=""),"",IF(AND($E61&lt;&gt;"",AC$9&lt;=$E61,AC$9+'06 Lists'!$B$11-1&gt;=$D61),"B","")&amp;IF(AND($F61&lt;&gt;"",AC$9&lt;=$F61,AC$9+'06 Lists'!$B$11-1&gt;=$D61),"F",""))</x:f>
      </x:c>
      <x:c r="AD61" s="155" t="str">
        <x:f>IF(OR($A61="",AD$9="",$D61=""),"",IF(AND($E61&lt;&gt;"",AD$9&lt;=$E61,AD$9+'06 Lists'!$B$11-1&gt;=$D61),"B","")&amp;IF(AND($F61&lt;&gt;"",AD$9&lt;=$F61,AD$9+'06 Lists'!$B$11-1&gt;=$D61),"F",""))</x:f>
      </x:c>
      <x:c r="AE61" s="155" t="str">
        <x:f>IF(OR($A61="",AE$9="",$D61=""),"",IF(AND($E61&lt;&gt;"",AE$9&lt;=$E61,AE$9+'06 Lists'!$B$11-1&gt;=$D61),"B","")&amp;IF(AND($F61&lt;&gt;"",AE$9&lt;=$F61,AE$9+'06 Lists'!$B$11-1&gt;=$D61),"F",""))</x:f>
      </x:c>
      <x:c r="AF61" s="155" t="str">
        <x:f>IF(OR($A61="",AF$9="",$D61=""),"",IF(AND($E61&lt;&gt;"",AF$9&lt;=$E61,AF$9+'06 Lists'!$B$11-1&gt;=$D61),"B","")&amp;IF(AND($F61&lt;&gt;"",AF$9&lt;=$F61,AF$9+'06 Lists'!$B$11-1&gt;=$D61),"F",""))</x:f>
      </x:c>
      <x:c r="AG61" s="155" t="str">
        <x:f>IF(OR($A61="",AG$9="",$D61=""),"",IF(AND($E61&lt;&gt;"",AG$9&lt;=$E61,AG$9+'06 Lists'!$B$11-1&gt;=$D61),"B","")&amp;IF(AND($F61&lt;&gt;"",AG$9&lt;=$F61,AG$9+'06 Lists'!$B$11-1&gt;=$D61),"F",""))</x:f>
      </x:c>
    </x:row>
    <x:row r="62" ht="31" customHeight="1">
      <x:c r="A62" s="155" t="str">
        <x:f>IF('B1 Schedule'!A62="","",IF('B1 Schedule'!A62="","",'B1 Schedule'!A62))</x:f>
      </x:c>
      <x:c r="B62" s="155" t="str">
        <x:f>IF('B1 Schedule'!A62="","",IF('B1 Schedule'!B62="","",'B1 Schedule'!B62))</x:f>
      </x:c>
      <x:c r="C62" s="155" t="str">
        <x:f>IF('B1 Schedule'!A62="","",IF('B1 Schedule'!D62="","",'B1 Schedule'!D62))</x:f>
      </x:c>
      <x:c r="D62" s="246" t="str">
        <x:f>IF('B1 Schedule'!A62="","",IF('B1 Schedule'!F62="","",'B1 Schedule'!F62))</x:f>
      </x:c>
      <x:c r="E62" s="246" t="str">
        <x:f>IF('B1 Schedule'!A62="","",IF('B1 Schedule'!G62="","",'B1 Schedule'!G62))</x:f>
      </x:c>
      <x:c r="F62" s="246" t="str">
        <x:f>IF('B1 Schedule'!A62="","",IF('B1 Schedule'!I62&lt;&gt;"",'B1 Schedule'!I62,IF('B1 Schedule'!J62="","",'B1 Schedule'!J62)))</x:f>
      </x:c>
      <x:c r="G62" s="155" t="str">
        <x:f>IF('B1 Schedule'!A62="","",IF('B1 Schedule'!N62="","",'B1 Schedule'!N62))</x:f>
      </x:c>
      <x:c r="H62" s="155" t="str">
        <x:f>IF(OR($A62="",H$9="",$D62=""),"",IF(AND($E62&lt;&gt;"",H$9&lt;=$E62,H$9+'06 Lists'!$B$11-1&gt;=$D62),"B","")&amp;IF(AND($F62&lt;&gt;"",H$9&lt;=$F62,H$9+'06 Lists'!$B$11-1&gt;=$D62),"F",""))</x:f>
      </x:c>
      <x:c r="I62" s="155" t="str">
        <x:f>IF(OR($A62="",I$9="",$D62=""),"",IF(AND($E62&lt;&gt;"",I$9&lt;=$E62,I$9+'06 Lists'!$B$11-1&gt;=$D62),"B","")&amp;IF(AND($F62&lt;&gt;"",I$9&lt;=$F62,I$9+'06 Lists'!$B$11-1&gt;=$D62),"F",""))</x:f>
      </x:c>
      <x:c r="J62" s="155" t="str">
        <x:f>IF(OR($A62="",J$9="",$D62=""),"",IF(AND($E62&lt;&gt;"",J$9&lt;=$E62,J$9+'06 Lists'!$B$11-1&gt;=$D62),"B","")&amp;IF(AND($F62&lt;&gt;"",J$9&lt;=$F62,J$9+'06 Lists'!$B$11-1&gt;=$D62),"F",""))</x:f>
      </x:c>
      <x:c r="K62" s="155" t="str">
        <x:f>IF(OR($A62="",K$9="",$D62=""),"",IF(AND($E62&lt;&gt;"",K$9&lt;=$E62,K$9+'06 Lists'!$B$11-1&gt;=$D62),"B","")&amp;IF(AND($F62&lt;&gt;"",K$9&lt;=$F62,K$9+'06 Lists'!$B$11-1&gt;=$D62),"F",""))</x:f>
      </x:c>
      <x:c r="L62" s="155" t="str">
        <x:f>IF(OR($A62="",L$9="",$D62=""),"",IF(AND($E62&lt;&gt;"",L$9&lt;=$E62,L$9+'06 Lists'!$B$11-1&gt;=$D62),"B","")&amp;IF(AND($F62&lt;&gt;"",L$9&lt;=$F62,L$9+'06 Lists'!$B$11-1&gt;=$D62),"F",""))</x:f>
      </x:c>
      <x:c r="M62" s="155" t="str">
        <x:f>IF(OR($A62="",M$9="",$D62=""),"",IF(AND($E62&lt;&gt;"",M$9&lt;=$E62,M$9+'06 Lists'!$B$11-1&gt;=$D62),"B","")&amp;IF(AND($F62&lt;&gt;"",M$9&lt;=$F62,M$9+'06 Lists'!$B$11-1&gt;=$D62),"F",""))</x:f>
      </x:c>
      <x:c r="N62" s="155" t="str">
        <x:f>IF(OR($A62="",N$9="",$D62=""),"",IF(AND($E62&lt;&gt;"",N$9&lt;=$E62,N$9+'06 Lists'!$B$11-1&gt;=$D62),"B","")&amp;IF(AND($F62&lt;&gt;"",N$9&lt;=$F62,N$9+'06 Lists'!$B$11-1&gt;=$D62),"F",""))</x:f>
      </x:c>
      <x:c r="O62" s="155" t="str">
        <x:f>IF(OR($A62="",O$9="",$D62=""),"",IF(AND($E62&lt;&gt;"",O$9&lt;=$E62,O$9+'06 Lists'!$B$11-1&gt;=$D62),"B","")&amp;IF(AND($F62&lt;&gt;"",O$9&lt;=$F62,O$9+'06 Lists'!$B$11-1&gt;=$D62),"F",""))</x:f>
      </x:c>
      <x:c r="P62" s="155" t="str">
        <x:f>IF(OR($A62="",P$9="",$D62=""),"",IF(AND($E62&lt;&gt;"",P$9&lt;=$E62,P$9+'06 Lists'!$B$11-1&gt;=$D62),"B","")&amp;IF(AND($F62&lt;&gt;"",P$9&lt;=$F62,P$9+'06 Lists'!$B$11-1&gt;=$D62),"F",""))</x:f>
      </x:c>
      <x:c r="Q62" s="155" t="str">
        <x:f>IF(OR($A62="",Q$9="",$D62=""),"",IF(AND($E62&lt;&gt;"",Q$9&lt;=$E62,Q$9+'06 Lists'!$B$11-1&gt;=$D62),"B","")&amp;IF(AND($F62&lt;&gt;"",Q$9&lt;=$F62,Q$9+'06 Lists'!$B$11-1&gt;=$D62),"F",""))</x:f>
      </x:c>
      <x:c r="R62" s="155" t="str">
        <x:f>IF(OR($A62="",R$9="",$D62=""),"",IF(AND($E62&lt;&gt;"",R$9&lt;=$E62,R$9+'06 Lists'!$B$11-1&gt;=$D62),"B","")&amp;IF(AND($F62&lt;&gt;"",R$9&lt;=$F62,R$9+'06 Lists'!$B$11-1&gt;=$D62),"F",""))</x:f>
      </x:c>
      <x:c r="S62" s="155" t="str">
        <x:f>IF(OR($A62="",S$9="",$D62=""),"",IF(AND($E62&lt;&gt;"",S$9&lt;=$E62,S$9+'06 Lists'!$B$11-1&gt;=$D62),"B","")&amp;IF(AND($F62&lt;&gt;"",S$9&lt;=$F62,S$9+'06 Lists'!$B$11-1&gt;=$D62),"F",""))</x:f>
      </x:c>
      <x:c r="T62" s="155" t="str">
        <x:f>IF(OR($A62="",T$9="",$D62=""),"",IF(AND($E62&lt;&gt;"",T$9&lt;=$E62,T$9+'06 Lists'!$B$11-1&gt;=$D62),"B","")&amp;IF(AND($F62&lt;&gt;"",T$9&lt;=$F62,T$9+'06 Lists'!$B$11-1&gt;=$D62),"F",""))</x:f>
      </x:c>
      <x:c r="U62" s="155" t="str">
        <x:f>IF(OR($A62="",U$9="",$D62=""),"",IF(AND($E62&lt;&gt;"",U$9&lt;=$E62,U$9+'06 Lists'!$B$11-1&gt;=$D62),"B","")&amp;IF(AND($F62&lt;&gt;"",U$9&lt;=$F62,U$9+'06 Lists'!$B$11-1&gt;=$D62),"F",""))</x:f>
      </x:c>
      <x:c r="V62" s="155" t="str">
        <x:f>IF(OR($A62="",V$9="",$D62=""),"",IF(AND($E62&lt;&gt;"",V$9&lt;=$E62,V$9+'06 Lists'!$B$11-1&gt;=$D62),"B","")&amp;IF(AND($F62&lt;&gt;"",V$9&lt;=$F62,V$9+'06 Lists'!$B$11-1&gt;=$D62),"F",""))</x:f>
      </x:c>
      <x:c r="W62" s="155" t="str">
        <x:f>IF(OR($A62="",W$9="",$D62=""),"",IF(AND($E62&lt;&gt;"",W$9&lt;=$E62,W$9+'06 Lists'!$B$11-1&gt;=$D62),"B","")&amp;IF(AND($F62&lt;&gt;"",W$9&lt;=$F62,W$9+'06 Lists'!$B$11-1&gt;=$D62),"F",""))</x:f>
      </x:c>
      <x:c r="X62" s="155" t="str">
        <x:f>IF(OR($A62="",X$9="",$D62=""),"",IF(AND($E62&lt;&gt;"",X$9&lt;=$E62,X$9+'06 Lists'!$B$11-1&gt;=$D62),"B","")&amp;IF(AND($F62&lt;&gt;"",X$9&lt;=$F62,X$9+'06 Lists'!$B$11-1&gt;=$D62),"F",""))</x:f>
      </x:c>
      <x:c r="Y62" s="155" t="str">
        <x:f>IF(OR($A62="",Y$9="",$D62=""),"",IF(AND($E62&lt;&gt;"",Y$9&lt;=$E62,Y$9+'06 Lists'!$B$11-1&gt;=$D62),"B","")&amp;IF(AND($F62&lt;&gt;"",Y$9&lt;=$F62,Y$9+'06 Lists'!$B$11-1&gt;=$D62),"F",""))</x:f>
      </x:c>
      <x:c r="Z62" s="155" t="str">
        <x:f>IF(OR($A62="",Z$9="",$D62=""),"",IF(AND($E62&lt;&gt;"",Z$9&lt;=$E62,Z$9+'06 Lists'!$B$11-1&gt;=$D62),"B","")&amp;IF(AND($F62&lt;&gt;"",Z$9&lt;=$F62,Z$9+'06 Lists'!$B$11-1&gt;=$D62),"F",""))</x:f>
      </x:c>
      <x:c r="AA62" s="155" t="str">
        <x:f>IF(OR($A62="",AA$9="",$D62=""),"",IF(AND($E62&lt;&gt;"",AA$9&lt;=$E62,AA$9+'06 Lists'!$B$11-1&gt;=$D62),"B","")&amp;IF(AND($F62&lt;&gt;"",AA$9&lt;=$F62,AA$9+'06 Lists'!$B$11-1&gt;=$D62),"F",""))</x:f>
      </x:c>
      <x:c r="AB62" s="155" t="str">
        <x:f>IF(OR($A62="",AB$9="",$D62=""),"",IF(AND($E62&lt;&gt;"",AB$9&lt;=$E62,AB$9+'06 Lists'!$B$11-1&gt;=$D62),"B","")&amp;IF(AND($F62&lt;&gt;"",AB$9&lt;=$F62,AB$9+'06 Lists'!$B$11-1&gt;=$D62),"F",""))</x:f>
      </x:c>
      <x:c r="AC62" s="155" t="str">
        <x:f>IF(OR($A62="",AC$9="",$D62=""),"",IF(AND($E62&lt;&gt;"",AC$9&lt;=$E62,AC$9+'06 Lists'!$B$11-1&gt;=$D62),"B","")&amp;IF(AND($F62&lt;&gt;"",AC$9&lt;=$F62,AC$9+'06 Lists'!$B$11-1&gt;=$D62),"F",""))</x:f>
      </x:c>
      <x:c r="AD62" s="155" t="str">
        <x:f>IF(OR($A62="",AD$9="",$D62=""),"",IF(AND($E62&lt;&gt;"",AD$9&lt;=$E62,AD$9+'06 Lists'!$B$11-1&gt;=$D62),"B","")&amp;IF(AND($F62&lt;&gt;"",AD$9&lt;=$F62,AD$9+'06 Lists'!$B$11-1&gt;=$D62),"F",""))</x:f>
      </x:c>
      <x:c r="AE62" s="155" t="str">
        <x:f>IF(OR($A62="",AE$9="",$D62=""),"",IF(AND($E62&lt;&gt;"",AE$9&lt;=$E62,AE$9+'06 Lists'!$B$11-1&gt;=$D62),"B","")&amp;IF(AND($F62&lt;&gt;"",AE$9&lt;=$F62,AE$9+'06 Lists'!$B$11-1&gt;=$D62),"F",""))</x:f>
      </x:c>
      <x:c r="AF62" s="155" t="str">
        <x:f>IF(OR($A62="",AF$9="",$D62=""),"",IF(AND($E62&lt;&gt;"",AF$9&lt;=$E62,AF$9+'06 Lists'!$B$11-1&gt;=$D62),"B","")&amp;IF(AND($F62&lt;&gt;"",AF$9&lt;=$F62,AF$9+'06 Lists'!$B$11-1&gt;=$D62),"F",""))</x:f>
      </x:c>
      <x:c r="AG62" s="155" t="str">
        <x:f>IF(OR($A62="",AG$9="",$D62=""),"",IF(AND($E62&lt;&gt;"",AG$9&lt;=$E62,AG$9+'06 Lists'!$B$11-1&gt;=$D62),"B","")&amp;IF(AND($F62&lt;&gt;"",AG$9&lt;=$F62,AG$9+'06 Lists'!$B$11-1&gt;=$D62),"F",""))</x:f>
      </x:c>
    </x:row>
    <x:row r="63" ht="31" customHeight="1">
      <x:c r="A63" s="155" t="str">
        <x:f>IF('B1 Schedule'!A63="","",IF('B1 Schedule'!A63="","",'B1 Schedule'!A63))</x:f>
      </x:c>
      <x:c r="B63" s="155" t="str">
        <x:f>IF('B1 Schedule'!A63="","",IF('B1 Schedule'!B63="","",'B1 Schedule'!B63))</x:f>
      </x:c>
      <x:c r="C63" s="155" t="str">
        <x:f>IF('B1 Schedule'!A63="","",IF('B1 Schedule'!D63="","",'B1 Schedule'!D63))</x:f>
      </x:c>
      <x:c r="D63" s="246" t="str">
        <x:f>IF('B1 Schedule'!A63="","",IF('B1 Schedule'!F63="","",'B1 Schedule'!F63))</x:f>
      </x:c>
      <x:c r="E63" s="246" t="str">
        <x:f>IF('B1 Schedule'!A63="","",IF('B1 Schedule'!G63="","",'B1 Schedule'!G63))</x:f>
      </x:c>
      <x:c r="F63" s="246" t="str">
        <x:f>IF('B1 Schedule'!A63="","",IF('B1 Schedule'!I63&lt;&gt;"",'B1 Schedule'!I63,IF('B1 Schedule'!J63="","",'B1 Schedule'!J63)))</x:f>
      </x:c>
      <x:c r="G63" s="155" t="str">
        <x:f>IF('B1 Schedule'!A63="","",IF('B1 Schedule'!N63="","",'B1 Schedule'!N63))</x:f>
      </x:c>
      <x:c r="H63" s="155" t="str">
        <x:f>IF(OR($A63="",H$9="",$D63=""),"",IF(AND($E63&lt;&gt;"",H$9&lt;=$E63,H$9+'06 Lists'!$B$11-1&gt;=$D63),"B","")&amp;IF(AND($F63&lt;&gt;"",H$9&lt;=$F63,H$9+'06 Lists'!$B$11-1&gt;=$D63),"F",""))</x:f>
      </x:c>
      <x:c r="I63" s="155" t="str">
        <x:f>IF(OR($A63="",I$9="",$D63=""),"",IF(AND($E63&lt;&gt;"",I$9&lt;=$E63,I$9+'06 Lists'!$B$11-1&gt;=$D63),"B","")&amp;IF(AND($F63&lt;&gt;"",I$9&lt;=$F63,I$9+'06 Lists'!$B$11-1&gt;=$D63),"F",""))</x:f>
      </x:c>
      <x:c r="J63" s="155" t="str">
        <x:f>IF(OR($A63="",J$9="",$D63=""),"",IF(AND($E63&lt;&gt;"",J$9&lt;=$E63,J$9+'06 Lists'!$B$11-1&gt;=$D63),"B","")&amp;IF(AND($F63&lt;&gt;"",J$9&lt;=$F63,J$9+'06 Lists'!$B$11-1&gt;=$D63),"F",""))</x:f>
      </x:c>
      <x:c r="K63" s="155" t="str">
        <x:f>IF(OR($A63="",K$9="",$D63=""),"",IF(AND($E63&lt;&gt;"",K$9&lt;=$E63,K$9+'06 Lists'!$B$11-1&gt;=$D63),"B","")&amp;IF(AND($F63&lt;&gt;"",K$9&lt;=$F63,K$9+'06 Lists'!$B$11-1&gt;=$D63),"F",""))</x:f>
      </x:c>
      <x:c r="L63" s="155" t="str">
        <x:f>IF(OR($A63="",L$9="",$D63=""),"",IF(AND($E63&lt;&gt;"",L$9&lt;=$E63,L$9+'06 Lists'!$B$11-1&gt;=$D63),"B","")&amp;IF(AND($F63&lt;&gt;"",L$9&lt;=$F63,L$9+'06 Lists'!$B$11-1&gt;=$D63),"F",""))</x:f>
      </x:c>
      <x:c r="M63" s="155" t="str">
        <x:f>IF(OR($A63="",M$9="",$D63=""),"",IF(AND($E63&lt;&gt;"",M$9&lt;=$E63,M$9+'06 Lists'!$B$11-1&gt;=$D63),"B","")&amp;IF(AND($F63&lt;&gt;"",M$9&lt;=$F63,M$9+'06 Lists'!$B$11-1&gt;=$D63),"F",""))</x:f>
      </x:c>
      <x:c r="N63" s="155" t="str">
        <x:f>IF(OR($A63="",N$9="",$D63=""),"",IF(AND($E63&lt;&gt;"",N$9&lt;=$E63,N$9+'06 Lists'!$B$11-1&gt;=$D63),"B","")&amp;IF(AND($F63&lt;&gt;"",N$9&lt;=$F63,N$9+'06 Lists'!$B$11-1&gt;=$D63),"F",""))</x:f>
      </x:c>
      <x:c r="O63" s="155" t="str">
        <x:f>IF(OR($A63="",O$9="",$D63=""),"",IF(AND($E63&lt;&gt;"",O$9&lt;=$E63,O$9+'06 Lists'!$B$11-1&gt;=$D63),"B","")&amp;IF(AND($F63&lt;&gt;"",O$9&lt;=$F63,O$9+'06 Lists'!$B$11-1&gt;=$D63),"F",""))</x:f>
      </x:c>
      <x:c r="P63" s="155" t="str">
        <x:f>IF(OR($A63="",P$9="",$D63=""),"",IF(AND($E63&lt;&gt;"",P$9&lt;=$E63,P$9+'06 Lists'!$B$11-1&gt;=$D63),"B","")&amp;IF(AND($F63&lt;&gt;"",P$9&lt;=$F63,P$9+'06 Lists'!$B$11-1&gt;=$D63),"F",""))</x:f>
      </x:c>
      <x:c r="Q63" s="155" t="str">
        <x:f>IF(OR($A63="",Q$9="",$D63=""),"",IF(AND($E63&lt;&gt;"",Q$9&lt;=$E63,Q$9+'06 Lists'!$B$11-1&gt;=$D63),"B","")&amp;IF(AND($F63&lt;&gt;"",Q$9&lt;=$F63,Q$9+'06 Lists'!$B$11-1&gt;=$D63),"F",""))</x:f>
      </x:c>
      <x:c r="R63" s="155" t="str">
        <x:f>IF(OR($A63="",R$9="",$D63=""),"",IF(AND($E63&lt;&gt;"",R$9&lt;=$E63,R$9+'06 Lists'!$B$11-1&gt;=$D63),"B","")&amp;IF(AND($F63&lt;&gt;"",R$9&lt;=$F63,R$9+'06 Lists'!$B$11-1&gt;=$D63),"F",""))</x:f>
      </x:c>
      <x:c r="S63" s="155" t="str">
        <x:f>IF(OR($A63="",S$9="",$D63=""),"",IF(AND($E63&lt;&gt;"",S$9&lt;=$E63,S$9+'06 Lists'!$B$11-1&gt;=$D63),"B","")&amp;IF(AND($F63&lt;&gt;"",S$9&lt;=$F63,S$9+'06 Lists'!$B$11-1&gt;=$D63),"F",""))</x:f>
      </x:c>
      <x:c r="T63" s="155" t="str">
        <x:f>IF(OR($A63="",T$9="",$D63=""),"",IF(AND($E63&lt;&gt;"",T$9&lt;=$E63,T$9+'06 Lists'!$B$11-1&gt;=$D63),"B","")&amp;IF(AND($F63&lt;&gt;"",T$9&lt;=$F63,T$9+'06 Lists'!$B$11-1&gt;=$D63),"F",""))</x:f>
      </x:c>
      <x:c r="U63" s="155" t="str">
        <x:f>IF(OR($A63="",U$9="",$D63=""),"",IF(AND($E63&lt;&gt;"",U$9&lt;=$E63,U$9+'06 Lists'!$B$11-1&gt;=$D63),"B","")&amp;IF(AND($F63&lt;&gt;"",U$9&lt;=$F63,U$9+'06 Lists'!$B$11-1&gt;=$D63),"F",""))</x:f>
      </x:c>
      <x:c r="V63" s="155" t="str">
        <x:f>IF(OR($A63="",V$9="",$D63=""),"",IF(AND($E63&lt;&gt;"",V$9&lt;=$E63,V$9+'06 Lists'!$B$11-1&gt;=$D63),"B","")&amp;IF(AND($F63&lt;&gt;"",V$9&lt;=$F63,V$9+'06 Lists'!$B$11-1&gt;=$D63),"F",""))</x:f>
      </x:c>
      <x:c r="W63" s="155" t="str">
        <x:f>IF(OR($A63="",W$9="",$D63=""),"",IF(AND($E63&lt;&gt;"",W$9&lt;=$E63,W$9+'06 Lists'!$B$11-1&gt;=$D63),"B","")&amp;IF(AND($F63&lt;&gt;"",W$9&lt;=$F63,W$9+'06 Lists'!$B$11-1&gt;=$D63),"F",""))</x:f>
      </x:c>
      <x:c r="X63" s="155" t="str">
        <x:f>IF(OR($A63="",X$9="",$D63=""),"",IF(AND($E63&lt;&gt;"",X$9&lt;=$E63,X$9+'06 Lists'!$B$11-1&gt;=$D63),"B","")&amp;IF(AND($F63&lt;&gt;"",X$9&lt;=$F63,X$9+'06 Lists'!$B$11-1&gt;=$D63),"F",""))</x:f>
      </x:c>
      <x:c r="Y63" s="155" t="str">
        <x:f>IF(OR($A63="",Y$9="",$D63=""),"",IF(AND($E63&lt;&gt;"",Y$9&lt;=$E63,Y$9+'06 Lists'!$B$11-1&gt;=$D63),"B","")&amp;IF(AND($F63&lt;&gt;"",Y$9&lt;=$F63,Y$9+'06 Lists'!$B$11-1&gt;=$D63),"F",""))</x:f>
      </x:c>
      <x:c r="Z63" s="155" t="str">
        <x:f>IF(OR($A63="",Z$9="",$D63=""),"",IF(AND($E63&lt;&gt;"",Z$9&lt;=$E63,Z$9+'06 Lists'!$B$11-1&gt;=$D63),"B","")&amp;IF(AND($F63&lt;&gt;"",Z$9&lt;=$F63,Z$9+'06 Lists'!$B$11-1&gt;=$D63),"F",""))</x:f>
      </x:c>
      <x:c r="AA63" s="155" t="str">
        <x:f>IF(OR($A63="",AA$9="",$D63=""),"",IF(AND($E63&lt;&gt;"",AA$9&lt;=$E63,AA$9+'06 Lists'!$B$11-1&gt;=$D63),"B","")&amp;IF(AND($F63&lt;&gt;"",AA$9&lt;=$F63,AA$9+'06 Lists'!$B$11-1&gt;=$D63),"F",""))</x:f>
      </x:c>
      <x:c r="AB63" s="155" t="str">
        <x:f>IF(OR($A63="",AB$9="",$D63=""),"",IF(AND($E63&lt;&gt;"",AB$9&lt;=$E63,AB$9+'06 Lists'!$B$11-1&gt;=$D63),"B","")&amp;IF(AND($F63&lt;&gt;"",AB$9&lt;=$F63,AB$9+'06 Lists'!$B$11-1&gt;=$D63),"F",""))</x:f>
      </x:c>
      <x:c r="AC63" s="155" t="str">
        <x:f>IF(OR($A63="",AC$9="",$D63=""),"",IF(AND($E63&lt;&gt;"",AC$9&lt;=$E63,AC$9+'06 Lists'!$B$11-1&gt;=$D63),"B","")&amp;IF(AND($F63&lt;&gt;"",AC$9&lt;=$F63,AC$9+'06 Lists'!$B$11-1&gt;=$D63),"F",""))</x:f>
      </x:c>
      <x:c r="AD63" s="155" t="str">
        <x:f>IF(OR($A63="",AD$9="",$D63=""),"",IF(AND($E63&lt;&gt;"",AD$9&lt;=$E63,AD$9+'06 Lists'!$B$11-1&gt;=$D63),"B","")&amp;IF(AND($F63&lt;&gt;"",AD$9&lt;=$F63,AD$9+'06 Lists'!$B$11-1&gt;=$D63),"F",""))</x:f>
      </x:c>
      <x:c r="AE63" s="155" t="str">
        <x:f>IF(OR($A63="",AE$9="",$D63=""),"",IF(AND($E63&lt;&gt;"",AE$9&lt;=$E63,AE$9+'06 Lists'!$B$11-1&gt;=$D63),"B","")&amp;IF(AND($F63&lt;&gt;"",AE$9&lt;=$F63,AE$9+'06 Lists'!$B$11-1&gt;=$D63),"F",""))</x:f>
      </x:c>
      <x:c r="AF63" s="155" t="str">
        <x:f>IF(OR($A63="",AF$9="",$D63=""),"",IF(AND($E63&lt;&gt;"",AF$9&lt;=$E63,AF$9+'06 Lists'!$B$11-1&gt;=$D63),"B","")&amp;IF(AND($F63&lt;&gt;"",AF$9&lt;=$F63,AF$9+'06 Lists'!$B$11-1&gt;=$D63),"F",""))</x:f>
      </x:c>
      <x:c r="AG63" s="155" t="str">
        <x:f>IF(OR($A63="",AG$9="",$D63=""),"",IF(AND($E63&lt;&gt;"",AG$9&lt;=$E63,AG$9+'06 Lists'!$B$11-1&gt;=$D63),"B","")&amp;IF(AND($F63&lt;&gt;"",AG$9&lt;=$F63,AG$9+'06 Lists'!$B$11-1&gt;=$D63),"F",""))</x:f>
      </x:c>
    </x:row>
    <x:row r="64" ht="31" customHeight="1">
      <x:c r="A64" s="155" t="str">
        <x:f>IF('B1 Schedule'!A64="","",IF('B1 Schedule'!A64="","",'B1 Schedule'!A64))</x:f>
      </x:c>
      <x:c r="B64" s="155" t="str">
        <x:f>IF('B1 Schedule'!A64="","",IF('B1 Schedule'!B64="","",'B1 Schedule'!B64))</x:f>
      </x:c>
      <x:c r="C64" s="155" t="str">
        <x:f>IF('B1 Schedule'!A64="","",IF('B1 Schedule'!D64="","",'B1 Schedule'!D64))</x:f>
      </x:c>
      <x:c r="D64" s="246" t="str">
        <x:f>IF('B1 Schedule'!A64="","",IF('B1 Schedule'!F64="","",'B1 Schedule'!F64))</x:f>
      </x:c>
      <x:c r="E64" s="246" t="str">
        <x:f>IF('B1 Schedule'!A64="","",IF('B1 Schedule'!G64="","",'B1 Schedule'!G64))</x:f>
      </x:c>
      <x:c r="F64" s="246" t="str">
        <x:f>IF('B1 Schedule'!A64="","",IF('B1 Schedule'!I64&lt;&gt;"",'B1 Schedule'!I64,IF('B1 Schedule'!J64="","",'B1 Schedule'!J64)))</x:f>
      </x:c>
      <x:c r="G64" s="155" t="str">
        <x:f>IF('B1 Schedule'!A64="","",IF('B1 Schedule'!N64="","",'B1 Schedule'!N64))</x:f>
      </x:c>
      <x:c r="H64" s="155" t="str">
        <x:f>IF(OR($A64="",H$9="",$D64=""),"",IF(AND($E64&lt;&gt;"",H$9&lt;=$E64,H$9+'06 Lists'!$B$11-1&gt;=$D64),"B","")&amp;IF(AND($F64&lt;&gt;"",H$9&lt;=$F64,H$9+'06 Lists'!$B$11-1&gt;=$D64),"F",""))</x:f>
      </x:c>
      <x:c r="I64" s="155" t="str">
        <x:f>IF(OR($A64="",I$9="",$D64=""),"",IF(AND($E64&lt;&gt;"",I$9&lt;=$E64,I$9+'06 Lists'!$B$11-1&gt;=$D64),"B","")&amp;IF(AND($F64&lt;&gt;"",I$9&lt;=$F64,I$9+'06 Lists'!$B$11-1&gt;=$D64),"F",""))</x:f>
      </x:c>
      <x:c r="J64" s="155" t="str">
        <x:f>IF(OR($A64="",J$9="",$D64=""),"",IF(AND($E64&lt;&gt;"",J$9&lt;=$E64,J$9+'06 Lists'!$B$11-1&gt;=$D64),"B","")&amp;IF(AND($F64&lt;&gt;"",J$9&lt;=$F64,J$9+'06 Lists'!$B$11-1&gt;=$D64),"F",""))</x:f>
      </x:c>
      <x:c r="K64" s="155" t="str">
        <x:f>IF(OR($A64="",K$9="",$D64=""),"",IF(AND($E64&lt;&gt;"",K$9&lt;=$E64,K$9+'06 Lists'!$B$11-1&gt;=$D64),"B","")&amp;IF(AND($F64&lt;&gt;"",K$9&lt;=$F64,K$9+'06 Lists'!$B$11-1&gt;=$D64),"F",""))</x:f>
      </x:c>
      <x:c r="L64" s="155" t="str">
        <x:f>IF(OR($A64="",L$9="",$D64=""),"",IF(AND($E64&lt;&gt;"",L$9&lt;=$E64,L$9+'06 Lists'!$B$11-1&gt;=$D64),"B","")&amp;IF(AND($F64&lt;&gt;"",L$9&lt;=$F64,L$9+'06 Lists'!$B$11-1&gt;=$D64),"F",""))</x:f>
      </x:c>
      <x:c r="M64" s="155" t="str">
        <x:f>IF(OR($A64="",M$9="",$D64=""),"",IF(AND($E64&lt;&gt;"",M$9&lt;=$E64,M$9+'06 Lists'!$B$11-1&gt;=$D64),"B","")&amp;IF(AND($F64&lt;&gt;"",M$9&lt;=$F64,M$9+'06 Lists'!$B$11-1&gt;=$D64),"F",""))</x:f>
      </x:c>
      <x:c r="N64" s="155" t="str">
        <x:f>IF(OR($A64="",N$9="",$D64=""),"",IF(AND($E64&lt;&gt;"",N$9&lt;=$E64,N$9+'06 Lists'!$B$11-1&gt;=$D64),"B","")&amp;IF(AND($F64&lt;&gt;"",N$9&lt;=$F64,N$9+'06 Lists'!$B$11-1&gt;=$D64),"F",""))</x:f>
      </x:c>
      <x:c r="O64" s="155" t="str">
        <x:f>IF(OR($A64="",O$9="",$D64=""),"",IF(AND($E64&lt;&gt;"",O$9&lt;=$E64,O$9+'06 Lists'!$B$11-1&gt;=$D64),"B","")&amp;IF(AND($F64&lt;&gt;"",O$9&lt;=$F64,O$9+'06 Lists'!$B$11-1&gt;=$D64),"F",""))</x:f>
      </x:c>
      <x:c r="P64" s="155" t="str">
        <x:f>IF(OR($A64="",P$9="",$D64=""),"",IF(AND($E64&lt;&gt;"",P$9&lt;=$E64,P$9+'06 Lists'!$B$11-1&gt;=$D64),"B","")&amp;IF(AND($F64&lt;&gt;"",P$9&lt;=$F64,P$9+'06 Lists'!$B$11-1&gt;=$D64),"F",""))</x:f>
      </x:c>
      <x:c r="Q64" s="155" t="str">
        <x:f>IF(OR($A64="",Q$9="",$D64=""),"",IF(AND($E64&lt;&gt;"",Q$9&lt;=$E64,Q$9+'06 Lists'!$B$11-1&gt;=$D64),"B","")&amp;IF(AND($F64&lt;&gt;"",Q$9&lt;=$F64,Q$9+'06 Lists'!$B$11-1&gt;=$D64),"F",""))</x:f>
      </x:c>
      <x:c r="R64" s="155" t="str">
        <x:f>IF(OR($A64="",R$9="",$D64=""),"",IF(AND($E64&lt;&gt;"",R$9&lt;=$E64,R$9+'06 Lists'!$B$11-1&gt;=$D64),"B","")&amp;IF(AND($F64&lt;&gt;"",R$9&lt;=$F64,R$9+'06 Lists'!$B$11-1&gt;=$D64),"F",""))</x:f>
      </x:c>
      <x:c r="S64" s="155" t="str">
        <x:f>IF(OR($A64="",S$9="",$D64=""),"",IF(AND($E64&lt;&gt;"",S$9&lt;=$E64,S$9+'06 Lists'!$B$11-1&gt;=$D64),"B","")&amp;IF(AND($F64&lt;&gt;"",S$9&lt;=$F64,S$9+'06 Lists'!$B$11-1&gt;=$D64),"F",""))</x:f>
      </x:c>
      <x:c r="T64" s="155" t="str">
        <x:f>IF(OR($A64="",T$9="",$D64=""),"",IF(AND($E64&lt;&gt;"",T$9&lt;=$E64,T$9+'06 Lists'!$B$11-1&gt;=$D64),"B","")&amp;IF(AND($F64&lt;&gt;"",T$9&lt;=$F64,T$9+'06 Lists'!$B$11-1&gt;=$D64),"F",""))</x:f>
      </x:c>
      <x:c r="U64" s="155" t="str">
        <x:f>IF(OR($A64="",U$9="",$D64=""),"",IF(AND($E64&lt;&gt;"",U$9&lt;=$E64,U$9+'06 Lists'!$B$11-1&gt;=$D64),"B","")&amp;IF(AND($F64&lt;&gt;"",U$9&lt;=$F64,U$9+'06 Lists'!$B$11-1&gt;=$D64),"F",""))</x:f>
      </x:c>
      <x:c r="V64" s="155" t="str">
        <x:f>IF(OR($A64="",V$9="",$D64=""),"",IF(AND($E64&lt;&gt;"",V$9&lt;=$E64,V$9+'06 Lists'!$B$11-1&gt;=$D64),"B","")&amp;IF(AND($F64&lt;&gt;"",V$9&lt;=$F64,V$9+'06 Lists'!$B$11-1&gt;=$D64),"F",""))</x:f>
      </x:c>
      <x:c r="W64" s="155" t="str">
        <x:f>IF(OR($A64="",W$9="",$D64=""),"",IF(AND($E64&lt;&gt;"",W$9&lt;=$E64,W$9+'06 Lists'!$B$11-1&gt;=$D64),"B","")&amp;IF(AND($F64&lt;&gt;"",W$9&lt;=$F64,W$9+'06 Lists'!$B$11-1&gt;=$D64),"F",""))</x:f>
      </x:c>
      <x:c r="X64" s="155" t="str">
        <x:f>IF(OR($A64="",X$9="",$D64=""),"",IF(AND($E64&lt;&gt;"",X$9&lt;=$E64,X$9+'06 Lists'!$B$11-1&gt;=$D64),"B","")&amp;IF(AND($F64&lt;&gt;"",X$9&lt;=$F64,X$9+'06 Lists'!$B$11-1&gt;=$D64),"F",""))</x:f>
      </x:c>
      <x:c r="Y64" s="155" t="str">
        <x:f>IF(OR($A64="",Y$9="",$D64=""),"",IF(AND($E64&lt;&gt;"",Y$9&lt;=$E64,Y$9+'06 Lists'!$B$11-1&gt;=$D64),"B","")&amp;IF(AND($F64&lt;&gt;"",Y$9&lt;=$F64,Y$9+'06 Lists'!$B$11-1&gt;=$D64),"F",""))</x:f>
      </x:c>
      <x:c r="Z64" s="155" t="str">
        <x:f>IF(OR($A64="",Z$9="",$D64=""),"",IF(AND($E64&lt;&gt;"",Z$9&lt;=$E64,Z$9+'06 Lists'!$B$11-1&gt;=$D64),"B","")&amp;IF(AND($F64&lt;&gt;"",Z$9&lt;=$F64,Z$9+'06 Lists'!$B$11-1&gt;=$D64),"F",""))</x:f>
      </x:c>
      <x:c r="AA64" s="155" t="str">
        <x:f>IF(OR($A64="",AA$9="",$D64=""),"",IF(AND($E64&lt;&gt;"",AA$9&lt;=$E64,AA$9+'06 Lists'!$B$11-1&gt;=$D64),"B","")&amp;IF(AND($F64&lt;&gt;"",AA$9&lt;=$F64,AA$9+'06 Lists'!$B$11-1&gt;=$D64),"F",""))</x:f>
      </x:c>
      <x:c r="AB64" s="155" t="str">
        <x:f>IF(OR($A64="",AB$9="",$D64=""),"",IF(AND($E64&lt;&gt;"",AB$9&lt;=$E64,AB$9+'06 Lists'!$B$11-1&gt;=$D64),"B","")&amp;IF(AND($F64&lt;&gt;"",AB$9&lt;=$F64,AB$9+'06 Lists'!$B$11-1&gt;=$D64),"F",""))</x:f>
      </x:c>
      <x:c r="AC64" s="155" t="str">
        <x:f>IF(OR($A64="",AC$9="",$D64=""),"",IF(AND($E64&lt;&gt;"",AC$9&lt;=$E64,AC$9+'06 Lists'!$B$11-1&gt;=$D64),"B","")&amp;IF(AND($F64&lt;&gt;"",AC$9&lt;=$F64,AC$9+'06 Lists'!$B$11-1&gt;=$D64),"F",""))</x:f>
      </x:c>
      <x:c r="AD64" s="155" t="str">
        <x:f>IF(OR($A64="",AD$9="",$D64=""),"",IF(AND($E64&lt;&gt;"",AD$9&lt;=$E64,AD$9+'06 Lists'!$B$11-1&gt;=$D64),"B","")&amp;IF(AND($F64&lt;&gt;"",AD$9&lt;=$F64,AD$9+'06 Lists'!$B$11-1&gt;=$D64),"F",""))</x:f>
      </x:c>
      <x:c r="AE64" s="155" t="str">
        <x:f>IF(OR($A64="",AE$9="",$D64=""),"",IF(AND($E64&lt;&gt;"",AE$9&lt;=$E64,AE$9+'06 Lists'!$B$11-1&gt;=$D64),"B","")&amp;IF(AND($F64&lt;&gt;"",AE$9&lt;=$F64,AE$9+'06 Lists'!$B$11-1&gt;=$D64),"F",""))</x:f>
      </x:c>
      <x:c r="AF64" s="155" t="str">
        <x:f>IF(OR($A64="",AF$9="",$D64=""),"",IF(AND($E64&lt;&gt;"",AF$9&lt;=$E64,AF$9+'06 Lists'!$B$11-1&gt;=$D64),"B","")&amp;IF(AND($F64&lt;&gt;"",AF$9&lt;=$F64,AF$9+'06 Lists'!$B$11-1&gt;=$D64),"F",""))</x:f>
      </x:c>
      <x:c r="AG64" s="155" t="str">
        <x:f>IF(OR($A64="",AG$9="",$D64=""),"",IF(AND($E64&lt;&gt;"",AG$9&lt;=$E64,AG$9+'06 Lists'!$B$11-1&gt;=$D64),"B","")&amp;IF(AND($F64&lt;&gt;"",AG$9&lt;=$F64,AG$9+'06 Lists'!$B$11-1&gt;=$D64),"F",""))</x:f>
      </x:c>
    </x:row>
    <x:row r="65" ht="31" customHeight="1">
      <x:c r="A65" s="155" t="str">
        <x:f>IF('B1 Schedule'!A65="","",IF('B1 Schedule'!A65="","",'B1 Schedule'!A65))</x:f>
      </x:c>
      <x:c r="B65" s="155" t="str">
        <x:f>IF('B1 Schedule'!A65="","",IF('B1 Schedule'!B65="","",'B1 Schedule'!B65))</x:f>
      </x:c>
      <x:c r="C65" s="155" t="str">
        <x:f>IF('B1 Schedule'!A65="","",IF('B1 Schedule'!D65="","",'B1 Schedule'!D65))</x:f>
      </x:c>
      <x:c r="D65" s="246" t="str">
        <x:f>IF('B1 Schedule'!A65="","",IF('B1 Schedule'!F65="","",'B1 Schedule'!F65))</x:f>
      </x:c>
      <x:c r="E65" s="246" t="str">
        <x:f>IF('B1 Schedule'!A65="","",IF('B1 Schedule'!G65="","",'B1 Schedule'!G65))</x:f>
      </x:c>
      <x:c r="F65" s="246" t="str">
        <x:f>IF('B1 Schedule'!A65="","",IF('B1 Schedule'!I65&lt;&gt;"",'B1 Schedule'!I65,IF('B1 Schedule'!J65="","",'B1 Schedule'!J65)))</x:f>
      </x:c>
      <x:c r="G65" s="155" t="str">
        <x:f>IF('B1 Schedule'!A65="","",IF('B1 Schedule'!N65="","",'B1 Schedule'!N65))</x:f>
      </x:c>
      <x:c r="H65" s="155" t="str">
        <x:f>IF(OR($A65="",H$9="",$D65=""),"",IF(AND($E65&lt;&gt;"",H$9&lt;=$E65,H$9+'06 Lists'!$B$11-1&gt;=$D65),"B","")&amp;IF(AND($F65&lt;&gt;"",H$9&lt;=$F65,H$9+'06 Lists'!$B$11-1&gt;=$D65),"F",""))</x:f>
      </x:c>
      <x:c r="I65" s="155" t="str">
        <x:f>IF(OR($A65="",I$9="",$D65=""),"",IF(AND($E65&lt;&gt;"",I$9&lt;=$E65,I$9+'06 Lists'!$B$11-1&gt;=$D65),"B","")&amp;IF(AND($F65&lt;&gt;"",I$9&lt;=$F65,I$9+'06 Lists'!$B$11-1&gt;=$D65),"F",""))</x:f>
      </x:c>
      <x:c r="J65" s="155" t="str">
        <x:f>IF(OR($A65="",J$9="",$D65=""),"",IF(AND($E65&lt;&gt;"",J$9&lt;=$E65,J$9+'06 Lists'!$B$11-1&gt;=$D65),"B","")&amp;IF(AND($F65&lt;&gt;"",J$9&lt;=$F65,J$9+'06 Lists'!$B$11-1&gt;=$D65),"F",""))</x:f>
      </x:c>
      <x:c r="K65" s="155" t="str">
        <x:f>IF(OR($A65="",K$9="",$D65=""),"",IF(AND($E65&lt;&gt;"",K$9&lt;=$E65,K$9+'06 Lists'!$B$11-1&gt;=$D65),"B","")&amp;IF(AND($F65&lt;&gt;"",K$9&lt;=$F65,K$9+'06 Lists'!$B$11-1&gt;=$D65),"F",""))</x:f>
      </x:c>
      <x:c r="L65" s="155" t="str">
        <x:f>IF(OR($A65="",L$9="",$D65=""),"",IF(AND($E65&lt;&gt;"",L$9&lt;=$E65,L$9+'06 Lists'!$B$11-1&gt;=$D65),"B","")&amp;IF(AND($F65&lt;&gt;"",L$9&lt;=$F65,L$9+'06 Lists'!$B$11-1&gt;=$D65),"F",""))</x:f>
      </x:c>
      <x:c r="M65" s="155" t="str">
        <x:f>IF(OR($A65="",M$9="",$D65=""),"",IF(AND($E65&lt;&gt;"",M$9&lt;=$E65,M$9+'06 Lists'!$B$11-1&gt;=$D65),"B","")&amp;IF(AND($F65&lt;&gt;"",M$9&lt;=$F65,M$9+'06 Lists'!$B$11-1&gt;=$D65),"F",""))</x:f>
      </x:c>
      <x:c r="N65" s="155" t="str">
        <x:f>IF(OR($A65="",N$9="",$D65=""),"",IF(AND($E65&lt;&gt;"",N$9&lt;=$E65,N$9+'06 Lists'!$B$11-1&gt;=$D65),"B","")&amp;IF(AND($F65&lt;&gt;"",N$9&lt;=$F65,N$9+'06 Lists'!$B$11-1&gt;=$D65),"F",""))</x:f>
      </x:c>
      <x:c r="O65" s="155" t="str">
        <x:f>IF(OR($A65="",O$9="",$D65=""),"",IF(AND($E65&lt;&gt;"",O$9&lt;=$E65,O$9+'06 Lists'!$B$11-1&gt;=$D65),"B","")&amp;IF(AND($F65&lt;&gt;"",O$9&lt;=$F65,O$9+'06 Lists'!$B$11-1&gt;=$D65),"F",""))</x:f>
      </x:c>
      <x:c r="P65" s="155" t="str">
        <x:f>IF(OR($A65="",P$9="",$D65=""),"",IF(AND($E65&lt;&gt;"",P$9&lt;=$E65,P$9+'06 Lists'!$B$11-1&gt;=$D65),"B","")&amp;IF(AND($F65&lt;&gt;"",P$9&lt;=$F65,P$9+'06 Lists'!$B$11-1&gt;=$D65),"F",""))</x:f>
      </x:c>
      <x:c r="Q65" s="155" t="str">
        <x:f>IF(OR($A65="",Q$9="",$D65=""),"",IF(AND($E65&lt;&gt;"",Q$9&lt;=$E65,Q$9+'06 Lists'!$B$11-1&gt;=$D65),"B","")&amp;IF(AND($F65&lt;&gt;"",Q$9&lt;=$F65,Q$9+'06 Lists'!$B$11-1&gt;=$D65),"F",""))</x:f>
      </x:c>
      <x:c r="R65" s="155" t="str">
        <x:f>IF(OR($A65="",R$9="",$D65=""),"",IF(AND($E65&lt;&gt;"",R$9&lt;=$E65,R$9+'06 Lists'!$B$11-1&gt;=$D65),"B","")&amp;IF(AND($F65&lt;&gt;"",R$9&lt;=$F65,R$9+'06 Lists'!$B$11-1&gt;=$D65),"F",""))</x:f>
      </x:c>
      <x:c r="S65" s="155" t="str">
        <x:f>IF(OR($A65="",S$9="",$D65=""),"",IF(AND($E65&lt;&gt;"",S$9&lt;=$E65,S$9+'06 Lists'!$B$11-1&gt;=$D65),"B","")&amp;IF(AND($F65&lt;&gt;"",S$9&lt;=$F65,S$9+'06 Lists'!$B$11-1&gt;=$D65),"F",""))</x:f>
      </x:c>
      <x:c r="T65" s="155" t="str">
        <x:f>IF(OR($A65="",T$9="",$D65=""),"",IF(AND($E65&lt;&gt;"",T$9&lt;=$E65,T$9+'06 Lists'!$B$11-1&gt;=$D65),"B","")&amp;IF(AND($F65&lt;&gt;"",T$9&lt;=$F65,T$9+'06 Lists'!$B$11-1&gt;=$D65),"F",""))</x:f>
      </x:c>
      <x:c r="U65" s="155" t="str">
        <x:f>IF(OR($A65="",U$9="",$D65=""),"",IF(AND($E65&lt;&gt;"",U$9&lt;=$E65,U$9+'06 Lists'!$B$11-1&gt;=$D65),"B","")&amp;IF(AND($F65&lt;&gt;"",U$9&lt;=$F65,U$9+'06 Lists'!$B$11-1&gt;=$D65),"F",""))</x:f>
      </x:c>
      <x:c r="V65" s="155" t="str">
        <x:f>IF(OR($A65="",V$9="",$D65=""),"",IF(AND($E65&lt;&gt;"",V$9&lt;=$E65,V$9+'06 Lists'!$B$11-1&gt;=$D65),"B","")&amp;IF(AND($F65&lt;&gt;"",V$9&lt;=$F65,V$9+'06 Lists'!$B$11-1&gt;=$D65),"F",""))</x:f>
      </x:c>
      <x:c r="W65" s="155" t="str">
        <x:f>IF(OR($A65="",W$9="",$D65=""),"",IF(AND($E65&lt;&gt;"",W$9&lt;=$E65,W$9+'06 Lists'!$B$11-1&gt;=$D65),"B","")&amp;IF(AND($F65&lt;&gt;"",W$9&lt;=$F65,W$9+'06 Lists'!$B$11-1&gt;=$D65),"F",""))</x:f>
      </x:c>
      <x:c r="X65" s="155" t="str">
        <x:f>IF(OR($A65="",X$9="",$D65=""),"",IF(AND($E65&lt;&gt;"",X$9&lt;=$E65,X$9+'06 Lists'!$B$11-1&gt;=$D65),"B","")&amp;IF(AND($F65&lt;&gt;"",X$9&lt;=$F65,X$9+'06 Lists'!$B$11-1&gt;=$D65),"F",""))</x:f>
      </x:c>
      <x:c r="Y65" s="155" t="str">
        <x:f>IF(OR($A65="",Y$9="",$D65=""),"",IF(AND($E65&lt;&gt;"",Y$9&lt;=$E65,Y$9+'06 Lists'!$B$11-1&gt;=$D65),"B","")&amp;IF(AND($F65&lt;&gt;"",Y$9&lt;=$F65,Y$9+'06 Lists'!$B$11-1&gt;=$D65),"F",""))</x:f>
      </x:c>
      <x:c r="Z65" s="155" t="str">
        <x:f>IF(OR($A65="",Z$9="",$D65=""),"",IF(AND($E65&lt;&gt;"",Z$9&lt;=$E65,Z$9+'06 Lists'!$B$11-1&gt;=$D65),"B","")&amp;IF(AND($F65&lt;&gt;"",Z$9&lt;=$F65,Z$9+'06 Lists'!$B$11-1&gt;=$D65),"F",""))</x:f>
      </x:c>
      <x:c r="AA65" s="155" t="str">
        <x:f>IF(OR($A65="",AA$9="",$D65=""),"",IF(AND($E65&lt;&gt;"",AA$9&lt;=$E65,AA$9+'06 Lists'!$B$11-1&gt;=$D65),"B","")&amp;IF(AND($F65&lt;&gt;"",AA$9&lt;=$F65,AA$9+'06 Lists'!$B$11-1&gt;=$D65),"F",""))</x:f>
      </x:c>
      <x:c r="AB65" s="155" t="str">
        <x:f>IF(OR($A65="",AB$9="",$D65=""),"",IF(AND($E65&lt;&gt;"",AB$9&lt;=$E65,AB$9+'06 Lists'!$B$11-1&gt;=$D65),"B","")&amp;IF(AND($F65&lt;&gt;"",AB$9&lt;=$F65,AB$9+'06 Lists'!$B$11-1&gt;=$D65),"F",""))</x:f>
      </x:c>
      <x:c r="AC65" s="155" t="str">
        <x:f>IF(OR($A65="",AC$9="",$D65=""),"",IF(AND($E65&lt;&gt;"",AC$9&lt;=$E65,AC$9+'06 Lists'!$B$11-1&gt;=$D65),"B","")&amp;IF(AND($F65&lt;&gt;"",AC$9&lt;=$F65,AC$9+'06 Lists'!$B$11-1&gt;=$D65),"F",""))</x:f>
      </x:c>
      <x:c r="AD65" s="155" t="str">
        <x:f>IF(OR($A65="",AD$9="",$D65=""),"",IF(AND($E65&lt;&gt;"",AD$9&lt;=$E65,AD$9+'06 Lists'!$B$11-1&gt;=$D65),"B","")&amp;IF(AND($F65&lt;&gt;"",AD$9&lt;=$F65,AD$9+'06 Lists'!$B$11-1&gt;=$D65),"F",""))</x:f>
      </x:c>
      <x:c r="AE65" s="155" t="str">
        <x:f>IF(OR($A65="",AE$9="",$D65=""),"",IF(AND($E65&lt;&gt;"",AE$9&lt;=$E65,AE$9+'06 Lists'!$B$11-1&gt;=$D65),"B","")&amp;IF(AND($F65&lt;&gt;"",AE$9&lt;=$F65,AE$9+'06 Lists'!$B$11-1&gt;=$D65),"F",""))</x:f>
      </x:c>
      <x:c r="AF65" s="155" t="str">
        <x:f>IF(OR($A65="",AF$9="",$D65=""),"",IF(AND($E65&lt;&gt;"",AF$9&lt;=$E65,AF$9+'06 Lists'!$B$11-1&gt;=$D65),"B","")&amp;IF(AND($F65&lt;&gt;"",AF$9&lt;=$F65,AF$9+'06 Lists'!$B$11-1&gt;=$D65),"F",""))</x:f>
      </x:c>
      <x:c r="AG65" s="155" t="str">
        <x:f>IF(OR($A65="",AG$9="",$D65=""),"",IF(AND($E65&lt;&gt;"",AG$9&lt;=$E65,AG$9+'06 Lists'!$B$11-1&gt;=$D65),"B","")&amp;IF(AND($F65&lt;&gt;"",AG$9&lt;=$F65,AG$9+'06 Lists'!$B$11-1&gt;=$D65),"F",""))</x:f>
      </x:c>
    </x:row>
    <x:row r="66" ht="31" customHeight="1">
      <x:c r="A66" s="155" t="str">
        <x:f>IF('B1 Schedule'!A66="","",IF('B1 Schedule'!A66="","",'B1 Schedule'!A66))</x:f>
      </x:c>
      <x:c r="B66" s="155" t="str">
        <x:f>IF('B1 Schedule'!A66="","",IF('B1 Schedule'!B66="","",'B1 Schedule'!B66))</x:f>
      </x:c>
      <x:c r="C66" s="155" t="str">
        <x:f>IF('B1 Schedule'!A66="","",IF('B1 Schedule'!D66="","",'B1 Schedule'!D66))</x:f>
      </x:c>
      <x:c r="D66" s="246" t="str">
        <x:f>IF('B1 Schedule'!A66="","",IF('B1 Schedule'!F66="","",'B1 Schedule'!F66))</x:f>
      </x:c>
      <x:c r="E66" s="246" t="str">
        <x:f>IF('B1 Schedule'!A66="","",IF('B1 Schedule'!G66="","",'B1 Schedule'!G66))</x:f>
      </x:c>
      <x:c r="F66" s="246" t="str">
        <x:f>IF('B1 Schedule'!A66="","",IF('B1 Schedule'!I66&lt;&gt;"",'B1 Schedule'!I66,IF('B1 Schedule'!J66="","",'B1 Schedule'!J66)))</x:f>
      </x:c>
      <x:c r="G66" s="155" t="str">
        <x:f>IF('B1 Schedule'!A66="","",IF('B1 Schedule'!N66="","",'B1 Schedule'!N66))</x:f>
      </x:c>
      <x:c r="H66" s="155" t="str">
        <x:f>IF(OR($A66="",H$9="",$D66=""),"",IF(AND($E66&lt;&gt;"",H$9&lt;=$E66,H$9+'06 Lists'!$B$11-1&gt;=$D66),"B","")&amp;IF(AND($F66&lt;&gt;"",H$9&lt;=$F66,H$9+'06 Lists'!$B$11-1&gt;=$D66),"F",""))</x:f>
      </x:c>
      <x:c r="I66" s="155" t="str">
        <x:f>IF(OR($A66="",I$9="",$D66=""),"",IF(AND($E66&lt;&gt;"",I$9&lt;=$E66,I$9+'06 Lists'!$B$11-1&gt;=$D66),"B","")&amp;IF(AND($F66&lt;&gt;"",I$9&lt;=$F66,I$9+'06 Lists'!$B$11-1&gt;=$D66),"F",""))</x:f>
      </x:c>
      <x:c r="J66" s="155" t="str">
        <x:f>IF(OR($A66="",J$9="",$D66=""),"",IF(AND($E66&lt;&gt;"",J$9&lt;=$E66,J$9+'06 Lists'!$B$11-1&gt;=$D66),"B","")&amp;IF(AND($F66&lt;&gt;"",J$9&lt;=$F66,J$9+'06 Lists'!$B$11-1&gt;=$D66),"F",""))</x:f>
      </x:c>
      <x:c r="K66" s="155" t="str">
        <x:f>IF(OR($A66="",K$9="",$D66=""),"",IF(AND($E66&lt;&gt;"",K$9&lt;=$E66,K$9+'06 Lists'!$B$11-1&gt;=$D66),"B","")&amp;IF(AND($F66&lt;&gt;"",K$9&lt;=$F66,K$9+'06 Lists'!$B$11-1&gt;=$D66),"F",""))</x:f>
      </x:c>
      <x:c r="L66" s="155" t="str">
        <x:f>IF(OR($A66="",L$9="",$D66=""),"",IF(AND($E66&lt;&gt;"",L$9&lt;=$E66,L$9+'06 Lists'!$B$11-1&gt;=$D66),"B","")&amp;IF(AND($F66&lt;&gt;"",L$9&lt;=$F66,L$9+'06 Lists'!$B$11-1&gt;=$D66),"F",""))</x:f>
      </x:c>
      <x:c r="M66" s="155" t="str">
        <x:f>IF(OR($A66="",M$9="",$D66=""),"",IF(AND($E66&lt;&gt;"",M$9&lt;=$E66,M$9+'06 Lists'!$B$11-1&gt;=$D66),"B","")&amp;IF(AND($F66&lt;&gt;"",M$9&lt;=$F66,M$9+'06 Lists'!$B$11-1&gt;=$D66),"F",""))</x:f>
      </x:c>
      <x:c r="N66" s="155" t="str">
        <x:f>IF(OR($A66="",N$9="",$D66=""),"",IF(AND($E66&lt;&gt;"",N$9&lt;=$E66,N$9+'06 Lists'!$B$11-1&gt;=$D66),"B","")&amp;IF(AND($F66&lt;&gt;"",N$9&lt;=$F66,N$9+'06 Lists'!$B$11-1&gt;=$D66),"F",""))</x:f>
      </x:c>
      <x:c r="O66" s="155" t="str">
        <x:f>IF(OR($A66="",O$9="",$D66=""),"",IF(AND($E66&lt;&gt;"",O$9&lt;=$E66,O$9+'06 Lists'!$B$11-1&gt;=$D66),"B","")&amp;IF(AND($F66&lt;&gt;"",O$9&lt;=$F66,O$9+'06 Lists'!$B$11-1&gt;=$D66),"F",""))</x:f>
      </x:c>
      <x:c r="P66" s="155" t="str">
        <x:f>IF(OR($A66="",P$9="",$D66=""),"",IF(AND($E66&lt;&gt;"",P$9&lt;=$E66,P$9+'06 Lists'!$B$11-1&gt;=$D66),"B","")&amp;IF(AND($F66&lt;&gt;"",P$9&lt;=$F66,P$9+'06 Lists'!$B$11-1&gt;=$D66),"F",""))</x:f>
      </x:c>
      <x:c r="Q66" s="155" t="str">
        <x:f>IF(OR($A66="",Q$9="",$D66=""),"",IF(AND($E66&lt;&gt;"",Q$9&lt;=$E66,Q$9+'06 Lists'!$B$11-1&gt;=$D66),"B","")&amp;IF(AND($F66&lt;&gt;"",Q$9&lt;=$F66,Q$9+'06 Lists'!$B$11-1&gt;=$D66),"F",""))</x:f>
      </x:c>
      <x:c r="R66" s="155" t="str">
        <x:f>IF(OR($A66="",R$9="",$D66=""),"",IF(AND($E66&lt;&gt;"",R$9&lt;=$E66,R$9+'06 Lists'!$B$11-1&gt;=$D66),"B","")&amp;IF(AND($F66&lt;&gt;"",R$9&lt;=$F66,R$9+'06 Lists'!$B$11-1&gt;=$D66),"F",""))</x:f>
      </x:c>
      <x:c r="S66" s="155" t="str">
        <x:f>IF(OR($A66="",S$9="",$D66=""),"",IF(AND($E66&lt;&gt;"",S$9&lt;=$E66,S$9+'06 Lists'!$B$11-1&gt;=$D66),"B","")&amp;IF(AND($F66&lt;&gt;"",S$9&lt;=$F66,S$9+'06 Lists'!$B$11-1&gt;=$D66),"F",""))</x:f>
      </x:c>
      <x:c r="T66" s="155" t="str">
        <x:f>IF(OR($A66="",T$9="",$D66=""),"",IF(AND($E66&lt;&gt;"",T$9&lt;=$E66,T$9+'06 Lists'!$B$11-1&gt;=$D66),"B","")&amp;IF(AND($F66&lt;&gt;"",T$9&lt;=$F66,T$9+'06 Lists'!$B$11-1&gt;=$D66),"F",""))</x:f>
      </x:c>
      <x:c r="U66" s="155" t="str">
        <x:f>IF(OR($A66="",U$9="",$D66=""),"",IF(AND($E66&lt;&gt;"",U$9&lt;=$E66,U$9+'06 Lists'!$B$11-1&gt;=$D66),"B","")&amp;IF(AND($F66&lt;&gt;"",U$9&lt;=$F66,U$9+'06 Lists'!$B$11-1&gt;=$D66),"F",""))</x:f>
      </x:c>
      <x:c r="V66" s="155" t="str">
        <x:f>IF(OR($A66="",V$9="",$D66=""),"",IF(AND($E66&lt;&gt;"",V$9&lt;=$E66,V$9+'06 Lists'!$B$11-1&gt;=$D66),"B","")&amp;IF(AND($F66&lt;&gt;"",V$9&lt;=$F66,V$9+'06 Lists'!$B$11-1&gt;=$D66),"F",""))</x:f>
      </x:c>
      <x:c r="W66" s="155" t="str">
        <x:f>IF(OR($A66="",W$9="",$D66=""),"",IF(AND($E66&lt;&gt;"",W$9&lt;=$E66,W$9+'06 Lists'!$B$11-1&gt;=$D66),"B","")&amp;IF(AND($F66&lt;&gt;"",W$9&lt;=$F66,W$9+'06 Lists'!$B$11-1&gt;=$D66),"F",""))</x:f>
      </x:c>
      <x:c r="X66" s="155" t="str">
        <x:f>IF(OR($A66="",X$9="",$D66=""),"",IF(AND($E66&lt;&gt;"",X$9&lt;=$E66,X$9+'06 Lists'!$B$11-1&gt;=$D66),"B","")&amp;IF(AND($F66&lt;&gt;"",X$9&lt;=$F66,X$9+'06 Lists'!$B$11-1&gt;=$D66),"F",""))</x:f>
      </x:c>
      <x:c r="Y66" s="155" t="str">
        <x:f>IF(OR($A66="",Y$9="",$D66=""),"",IF(AND($E66&lt;&gt;"",Y$9&lt;=$E66,Y$9+'06 Lists'!$B$11-1&gt;=$D66),"B","")&amp;IF(AND($F66&lt;&gt;"",Y$9&lt;=$F66,Y$9+'06 Lists'!$B$11-1&gt;=$D66),"F",""))</x:f>
      </x:c>
      <x:c r="Z66" s="155" t="str">
        <x:f>IF(OR($A66="",Z$9="",$D66=""),"",IF(AND($E66&lt;&gt;"",Z$9&lt;=$E66,Z$9+'06 Lists'!$B$11-1&gt;=$D66),"B","")&amp;IF(AND($F66&lt;&gt;"",Z$9&lt;=$F66,Z$9+'06 Lists'!$B$11-1&gt;=$D66),"F",""))</x:f>
      </x:c>
      <x:c r="AA66" s="155" t="str">
        <x:f>IF(OR($A66="",AA$9="",$D66=""),"",IF(AND($E66&lt;&gt;"",AA$9&lt;=$E66,AA$9+'06 Lists'!$B$11-1&gt;=$D66),"B","")&amp;IF(AND($F66&lt;&gt;"",AA$9&lt;=$F66,AA$9+'06 Lists'!$B$11-1&gt;=$D66),"F",""))</x:f>
      </x:c>
      <x:c r="AB66" s="155" t="str">
        <x:f>IF(OR($A66="",AB$9="",$D66=""),"",IF(AND($E66&lt;&gt;"",AB$9&lt;=$E66,AB$9+'06 Lists'!$B$11-1&gt;=$D66),"B","")&amp;IF(AND($F66&lt;&gt;"",AB$9&lt;=$F66,AB$9+'06 Lists'!$B$11-1&gt;=$D66),"F",""))</x:f>
      </x:c>
      <x:c r="AC66" s="155" t="str">
        <x:f>IF(OR($A66="",AC$9="",$D66=""),"",IF(AND($E66&lt;&gt;"",AC$9&lt;=$E66,AC$9+'06 Lists'!$B$11-1&gt;=$D66),"B","")&amp;IF(AND($F66&lt;&gt;"",AC$9&lt;=$F66,AC$9+'06 Lists'!$B$11-1&gt;=$D66),"F",""))</x:f>
      </x:c>
      <x:c r="AD66" s="155" t="str">
        <x:f>IF(OR($A66="",AD$9="",$D66=""),"",IF(AND($E66&lt;&gt;"",AD$9&lt;=$E66,AD$9+'06 Lists'!$B$11-1&gt;=$D66),"B","")&amp;IF(AND($F66&lt;&gt;"",AD$9&lt;=$F66,AD$9+'06 Lists'!$B$11-1&gt;=$D66),"F",""))</x:f>
      </x:c>
      <x:c r="AE66" s="155" t="str">
        <x:f>IF(OR($A66="",AE$9="",$D66=""),"",IF(AND($E66&lt;&gt;"",AE$9&lt;=$E66,AE$9+'06 Lists'!$B$11-1&gt;=$D66),"B","")&amp;IF(AND($F66&lt;&gt;"",AE$9&lt;=$F66,AE$9+'06 Lists'!$B$11-1&gt;=$D66),"F",""))</x:f>
      </x:c>
      <x:c r="AF66" s="155" t="str">
        <x:f>IF(OR($A66="",AF$9="",$D66=""),"",IF(AND($E66&lt;&gt;"",AF$9&lt;=$E66,AF$9+'06 Lists'!$B$11-1&gt;=$D66),"B","")&amp;IF(AND($F66&lt;&gt;"",AF$9&lt;=$F66,AF$9+'06 Lists'!$B$11-1&gt;=$D66),"F",""))</x:f>
      </x:c>
      <x:c r="AG66" s="155" t="str">
        <x:f>IF(OR($A66="",AG$9="",$D66=""),"",IF(AND($E66&lt;&gt;"",AG$9&lt;=$E66,AG$9+'06 Lists'!$B$11-1&gt;=$D66),"B","")&amp;IF(AND($F66&lt;&gt;"",AG$9&lt;=$F66,AG$9+'06 Lists'!$B$11-1&gt;=$D66),"F",""))</x:f>
      </x:c>
    </x:row>
    <x:row r="67" ht="31" customHeight="1">
      <x:c r="A67" s="155" t="str">
        <x:f>IF('B1 Schedule'!A67="","",IF('B1 Schedule'!A67="","",'B1 Schedule'!A67))</x:f>
      </x:c>
      <x:c r="B67" s="155" t="str">
        <x:f>IF('B1 Schedule'!A67="","",IF('B1 Schedule'!B67="","",'B1 Schedule'!B67))</x:f>
      </x:c>
      <x:c r="C67" s="155" t="str">
        <x:f>IF('B1 Schedule'!A67="","",IF('B1 Schedule'!D67="","",'B1 Schedule'!D67))</x:f>
      </x:c>
      <x:c r="D67" s="246" t="str">
        <x:f>IF('B1 Schedule'!A67="","",IF('B1 Schedule'!F67="","",'B1 Schedule'!F67))</x:f>
      </x:c>
      <x:c r="E67" s="246" t="str">
        <x:f>IF('B1 Schedule'!A67="","",IF('B1 Schedule'!G67="","",'B1 Schedule'!G67))</x:f>
      </x:c>
      <x:c r="F67" s="246" t="str">
        <x:f>IF('B1 Schedule'!A67="","",IF('B1 Schedule'!I67&lt;&gt;"",'B1 Schedule'!I67,IF('B1 Schedule'!J67="","",'B1 Schedule'!J67)))</x:f>
      </x:c>
      <x:c r="G67" s="155" t="str">
        <x:f>IF('B1 Schedule'!A67="","",IF('B1 Schedule'!N67="","",'B1 Schedule'!N67))</x:f>
      </x:c>
      <x:c r="H67" s="155" t="str">
        <x:f>IF(OR($A67="",H$9="",$D67=""),"",IF(AND($E67&lt;&gt;"",H$9&lt;=$E67,H$9+'06 Lists'!$B$11-1&gt;=$D67),"B","")&amp;IF(AND($F67&lt;&gt;"",H$9&lt;=$F67,H$9+'06 Lists'!$B$11-1&gt;=$D67),"F",""))</x:f>
      </x:c>
      <x:c r="I67" s="155" t="str">
        <x:f>IF(OR($A67="",I$9="",$D67=""),"",IF(AND($E67&lt;&gt;"",I$9&lt;=$E67,I$9+'06 Lists'!$B$11-1&gt;=$D67),"B","")&amp;IF(AND($F67&lt;&gt;"",I$9&lt;=$F67,I$9+'06 Lists'!$B$11-1&gt;=$D67),"F",""))</x:f>
      </x:c>
      <x:c r="J67" s="155" t="str">
        <x:f>IF(OR($A67="",J$9="",$D67=""),"",IF(AND($E67&lt;&gt;"",J$9&lt;=$E67,J$9+'06 Lists'!$B$11-1&gt;=$D67),"B","")&amp;IF(AND($F67&lt;&gt;"",J$9&lt;=$F67,J$9+'06 Lists'!$B$11-1&gt;=$D67),"F",""))</x:f>
      </x:c>
      <x:c r="K67" s="155" t="str">
        <x:f>IF(OR($A67="",K$9="",$D67=""),"",IF(AND($E67&lt;&gt;"",K$9&lt;=$E67,K$9+'06 Lists'!$B$11-1&gt;=$D67),"B","")&amp;IF(AND($F67&lt;&gt;"",K$9&lt;=$F67,K$9+'06 Lists'!$B$11-1&gt;=$D67),"F",""))</x:f>
      </x:c>
      <x:c r="L67" s="155" t="str">
        <x:f>IF(OR($A67="",L$9="",$D67=""),"",IF(AND($E67&lt;&gt;"",L$9&lt;=$E67,L$9+'06 Lists'!$B$11-1&gt;=$D67),"B","")&amp;IF(AND($F67&lt;&gt;"",L$9&lt;=$F67,L$9+'06 Lists'!$B$11-1&gt;=$D67),"F",""))</x:f>
      </x:c>
      <x:c r="M67" s="155" t="str">
        <x:f>IF(OR($A67="",M$9="",$D67=""),"",IF(AND($E67&lt;&gt;"",M$9&lt;=$E67,M$9+'06 Lists'!$B$11-1&gt;=$D67),"B","")&amp;IF(AND($F67&lt;&gt;"",M$9&lt;=$F67,M$9+'06 Lists'!$B$11-1&gt;=$D67),"F",""))</x:f>
      </x:c>
      <x:c r="N67" s="155" t="str">
        <x:f>IF(OR($A67="",N$9="",$D67=""),"",IF(AND($E67&lt;&gt;"",N$9&lt;=$E67,N$9+'06 Lists'!$B$11-1&gt;=$D67),"B","")&amp;IF(AND($F67&lt;&gt;"",N$9&lt;=$F67,N$9+'06 Lists'!$B$11-1&gt;=$D67),"F",""))</x:f>
      </x:c>
      <x:c r="O67" s="155" t="str">
        <x:f>IF(OR($A67="",O$9="",$D67=""),"",IF(AND($E67&lt;&gt;"",O$9&lt;=$E67,O$9+'06 Lists'!$B$11-1&gt;=$D67),"B","")&amp;IF(AND($F67&lt;&gt;"",O$9&lt;=$F67,O$9+'06 Lists'!$B$11-1&gt;=$D67),"F",""))</x:f>
      </x:c>
      <x:c r="P67" s="155" t="str">
        <x:f>IF(OR($A67="",P$9="",$D67=""),"",IF(AND($E67&lt;&gt;"",P$9&lt;=$E67,P$9+'06 Lists'!$B$11-1&gt;=$D67),"B","")&amp;IF(AND($F67&lt;&gt;"",P$9&lt;=$F67,P$9+'06 Lists'!$B$11-1&gt;=$D67),"F",""))</x:f>
      </x:c>
      <x:c r="Q67" s="155" t="str">
        <x:f>IF(OR($A67="",Q$9="",$D67=""),"",IF(AND($E67&lt;&gt;"",Q$9&lt;=$E67,Q$9+'06 Lists'!$B$11-1&gt;=$D67),"B","")&amp;IF(AND($F67&lt;&gt;"",Q$9&lt;=$F67,Q$9+'06 Lists'!$B$11-1&gt;=$D67),"F",""))</x:f>
      </x:c>
      <x:c r="R67" s="155" t="str">
        <x:f>IF(OR($A67="",R$9="",$D67=""),"",IF(AND($E67&lt;&gt;"",R$9&lt;=$E67,R$9+'06 Lists'!$B$11-1&gt;=$D67),"B","")&amp;IF(AND($F67&lt;&gt;"",R$9&lt;=$F67,R$9+'06 Lists'!$B$11-1&gt;=$D67),"F",""))</x:f>
      </x:c>
      <x:c r="S67" s="155" t="str">
        <x:f>IF(OR($A67="",S$9="",$D67=""),"",IF(AND($E67&lt;&gt;"",S$9&lt;=$E67,S$9+'06 Lists'!$B$11-1&gt;=$D67),"B","")&amp;IF(AND($F67&lt;&gt;"",S$9&lt;=$F67,S$9+'06 Lists'!$B$11-1&gt;=$D67),"F",""))</x:f>
      </x:c>
      <x:c r="T67" s="155" t="str">
        <x:f>IF(OR($A67="",T$9="",$D67=""),"",IF(AND($E67&lt;&gt;"",T$9&lt;=$E67,T$9+'06 Lists'!$B$11-1&gt;=$D67),"B","")&amp;IF(AND($F67&lt;&gt;"",T$9&lt;=$F67,T$9+'06 Lists'!$B$11-1&gt;=$D67),"F",""))</x:f>
      </x:c>
      <x:c r="U67" s="155" t="str">
        <x:f>IF(OR($A67="",U$9="",$D67=""),"",IF(AND($E67&lt;&gt;"",U$9&lt;=$E67,U$9+'06 Lists'!$B$11-1&gt;=$D67),"B","")&amp;IF(AND($F67&lt;&gt;"",U$9&lt;=$F67,U$9+'06 Lists'!$B$11-1&gt;=$D67),"F",""))</x:f>
      </x:c>
      <x:c r="V67" s="155" t="str">
        <x:f>IF(OR($A67="",V$9="",$D67=""),"",IF(AND($E67&lt;&gt;"",V$9&lt;=$E67,V$9+'06 Lists'!$B$11-1&gt;=$D67),"B","")&amp;IF(AND($F67&lt;&gt;"",V$9&lt;=$F67,V$9+'06 Lists'!$B$11-1&gt;=$D67),"F",""))</x:f>
      </x:c>
      <x:c r="W67" s="155" t="str">
        <x:f>IF(OR($A67="",W$9="",$D67=""),"",IF(AND($E67&lt;&gt;"",W$9&lt;=$E67,W$9+'06 Lists'!$B$11-1&gt;=$D67),"B","")&amp;IF(AND($F67&lt;&gt;"",W$9&lt;=$F67,W$9+'06 Lists'!$B$11-1&gt;=$D67),"F",""))</x:f>
      </x:c>
      <x:c r="X67" s="155" t="str">
        <x:f>IF(OR($A67="",X$9="",$D67=""),"",IF(AND($E67&lt;&gt;"",X$9&lt;=$E67,X$9+'06 Lists'!$B$11-1&gt;=$D67),"B","")&amp;IF(AND($F67&lt;&gt;"",X$9&lt;=$F67,X$9+'06 Lists'!$B$11-1&gt;=$D67),"F",""))</x:f>
      </x:c>
      <x:c r="Y67" s="155" t="str">
        <x:f>IF(OR($A67="",Y$9="",$D67=""),"",IF(AND($E67&lt;&gt;"",Y$9&lt;=$E67,Y$9+'06 Lists'!$B$11-1&gt;=$D67),"B","")&amp;IF(AND($F67&lt;&gt;"",Y$9&lt;=$F67,Y$9+'06 Lists'!$B$11-1&gt;=$D67),"F",""))</x:f>
      </x:c>
      <x:c r="Z67" s="155" t="str">
        <x:f>IF(OR($A67="",Z$9="",$D67=""),"",IF(AND($E67&lt;&gt;"",Z$9&lt;=$E67,Z$9+'06 Lists'!$B$11-1&gt;=$D67),"B","")&amp;IF(AND($F67&lt;&gt;"",Z$9&lt;=$F67,Z$9+'06 Lists'!$B$11-1&gt;=$D67),"F",""))</x:f>
      </x:c>
      <x:c r="AA67" s="155" t="str">
        <x:f>IF(OR($A67="",AA$9="",$D67=""),"",IF(AND($E67&lt;&gt;"",AA$9&lt;=$E67,AA$9+'06 Lists'!$B$11-1&gt;=$D67),"B","")&amp;IF(AND($F67&lt;&gt;"",AA$9&lt;=$F67,AA$9+'06 Lists'!$B$11-1&gt;=$D67),"F",""))</x:f>
      </x:c>
      <x:c r="AB67" s="155" t="str">
        <x:f>IF(OR($A67="",AB$9="",$D67=""),"",IF(AND($E67&lt;&gt;"",AB$9&lt;=$E67,AB$9+'06 Lists'!$B$11-1&gt;=$D67),"B","")&amp;IF(AND($F67&lt;&gt;"",AB$9&lt;=$F67,AB$9+'06 Lists'!$B$11-1&gt;=$D67),"F",""))</x:f>
      </x:c>
      <x:c r="AC67" s="155" t="str">
        <x:f>IF(OR($A67="",AC$9="",$D67=""),"",IF(AND($E67&lt;&gt;"",AC$9&lt;=$E67,AC$9+'06 Lists'!$B$11-1&gt;=$D67),"B","")&amp;IF(AND($F67&lt;&gt;"",AC$9&lt;=$F67,AC$9+'06 Lists'!$B$11-1&gt;=$D67),"F",""))</x:f>
      </x:c>
      <x:c r="AD67" s="155" t="str">
        <x:f>IF(OR($A67="",AD$9="",$D67=""),"",IF(AND($E67&lt;&gt;"",AD$9&lt;=$E67,AD$9+'06 Lists'!$B$11-1&gt;=$D67),"B","")&amp;IF(AND($F67&lt;&gt;"",AD$9&lt;=$F67,AD$9+'06 Lists'!$B$11-1&gt;=$D67),"F",""))</x:f>
      </x:c>
      <x:c r="AE67" s="155" t="str">
        <x:f>IF(OR($A67="",AE$9="",$D67=""),"",IF(AND($E67&lt;&gt;"",AE$9&lt;=$E67,AE$9+'06 Lists'!$B$11-1&gt;=$D67),"B","")&amp;IF(AND($F67&lt;&gt;"",AE$9&lt;=$F67,AE$9+'06 Lists'!$B$11-1&gt;=$D67),"F",""))</x:f>
      </x:c>
      <x:c r="AF67" s="155" t="str">
        <x:f>IF(OR($A67="",AF$9="",$D67=""),"",IF(AND($E67&lt;&gt;"",AF$9&lt;=$E67,AF$9+'06 Lists'!$B$11-1&gt;=$D67),"B","")&amp;IF(AND($F67&lt;&gt;"",AF$9&lt;=$F67,AF$9+'06 Lists'!$B$11-1&gt;=$D67),"F",""))</x:f>
      </x:c>
      <x:c r="AG67" s="155" t="str">
        <x:f>IF(OR($A67="",AG$9="",$D67=""),"",IF(AND($E67&lt;&gt;"",AG$9&lt;=$E67,AG$9+'06 Lists'!$B$11-1&gt;=$D67),"B","")&amp;IF(AND($F67&lt;&gt;"",AG$9&lt;=$F67,AG$9+'06 Lists'!$B$11-1&gt;=$D67),"F",""))</x:f>
      </x:c>
    </x:row>
    <x:row r="68" ht="31" customHeight="1">
      <x:c r="A68" s="155" t="str">
        <x:f>IF('B1 Schedule'!A68="","",IF('B1 Schedule'!A68="","",'B1 Schedule'!A68))</x:f>
      </x:c>
      <x:c r="B68" s="155" t="str">
        <x:f>IF('B1 Schedule'!A68="","",IF('B1 Schedule'!B68="","",'B1 Schedule'!B68))</x:f>
      </x:c>
      <x:c r="C68" s="155" t="str">
        <x:f>IF('B1 Schedule'!A68="","",IF('B1 Schedule'!D68="","",'B1 Schedule'!D68))</x:f>
      </x:c>
      <x:c r="D68" s="246" t="str">
        <x:f>IF('B1 Schedule'!A68="","",IF('B1 Schedule'!F68="","",'B1 Schedule'!F68))</x:f>
      </x:c>
      <x:c r="E68" s="246" t="str">
        <x:f>IF('B1 Schedule'!A68="","",IF('B1 Schedule'!G68="","",'B1 Schedule'!G68))</x:f>
      </x:c>
      <x:c r="F68" s="246" t="str">
        <x:f>IF('B1 Schedule'!A68="","",IF('B1 Schedule'!I68&lt;&gt;"",'B1 Schedule'!I68,IF('B1 Schedule'!J68="","",'B1 Schedule'!J68)))</x:f>
      </x:c>
      <x:c r="G68" s="155" t="str">
        <x:f>IF('B1 Schedule'!A68="","",IF('B1 Schedule'!N68="","",'B1 Schedule'!N68))</x:f>
      </x:c>
      <x:c r="H68" s="155" t="str">
        <x:f>IF(OR($A68="",H$9="",$D68=""),"",IF(AND($E68&lt;&gt;"",H$9&lt;=$E68,H$9+'06 Lists'!$B$11-1&gt;=$D68),"B","")&amp;IF(AND($F68&lt;&gt;"",H$9&lt;=$F68,H$9+'06 Lists'!$B$11-1&gt;=$D68),"F",""))</x:f>
      </x:c>
      <x:c r="I68" s="155" t="str">
        <x:f>IF(OR($A68="",I$9="",$D68=""),"",IF(AND($E68&lt;&gt;"",I$9&lt;=$E68,I$9+'06 Lists'!$B$11-1&gt;=$D68),"B","")&amp;IF(AND($F68&lt;&gt;"",I$9&lt;=$F68,I$9+'06 Lists'!$B$11-1&gt;=$D68),"F",""))</x:f>
      </x:c>
      <x:c r="J68" s="155" t="str">
        <x:f>IF(OR($A68="",J$9="",$D68=""),"",IF(AND($E68&lt;&gt;"",J$9&lt;=$E68,J$9+'06 Lists'!$B$11-1&gt;=$D68),"B","")&amp;IF(AND($F68&lt;&gt;"",J$9&lt;=$F68,J$9+'06 Lists'!$B$11-1&gt;=$D68),"F",""))</x:f>
      </x:c>
      <x:c r="K68" s="155" t="str">
        <x:f>IF(OR($A68="",K$9="",$D68=""),"",IF(AND($E68&lt;&gt;"",K$9&lt;=$E68,K$9+'06 Lists'!$B$11-1&gt;=$D68),"B","")&amp;IF(AND($F68&lt;&gt;"",K$9&lt;=$F68,K$9+'06 Lists'!$B$11-1&gt;=$D68),"F",""))</x:f>
      </x:c>
      <x:c r="L68" s="155" t="str">
        <x:f>IF(OR($A68="",L$9="",$D68=""),"",IF(AND($E68&lt;&gt;"",L$9&lt;=$E68,L$9+'06 Lists'!$B$11-1&gt;=$D68),"B","")&amp;IF(AND($F68&lt;&gt;"",L$9&lt;=$F68,L$9+'06 Lists'!$B$11-1&gt;=$D68),"F",""))</x:f>
      </x:c>
      <x:c r="M68" s="155" t="str">
        <x:f>IF(OR($A68="",M$9="",$D68=""),"",IF(AND($E68&lt;&gt;"",M$9&lt;=$E68,M$9+'06 Lists'!$B$11-1&gt;=$D68),"B","")&amp;IF(AND($F68&lt;&gt;"",M$9&lt;=$F68,M$9+'06 Lists'!$B$11-1&gt;=$D68),"F",""))</x:f>
      </x:c>
      <x:c r="N68" s="155" t="str">
        <x:f>IF(OR($A68="",N$9="",$D68=""),"",IF(AND($E68&lt;&gt;"",N$9&lt;=$E68,N$9+'06 Lists'!$B$11-1&gt;=$D68),"B","")&amp;IF(AND($F68&lt;&gt;"",N$9&lt;=$F68,N$9+'06 Lists'!$B$11-1&gt;=$D68),"F",""))</x:f>
      </x:c>
      <x:c r="O68" s="155" t="str">
        <x:f>IF(OR($A68="",O$9="",$D68=""),"",IF(AND($E68&lt;&gt;"",O$9&lt;=$E68,O$9+'06 Lists'!$B$11-1&gt;=$D68),"B","")&amp;IF(AND($F68&lt;&gt;"",O$9&lt;=$F68,O$9+'06 Lists'!$B$11-1&gt;=$D68),"F",""))</x:f>
      </x:c>
      <x:c r="P68" s="155" t="str">
        <x:f>IF(OR($A68="",P$9="",$D68=""),"",IF(AND($E68&lt;&gt;"",P$9&lt;=$E68,P$9+'06 Lists'!$B$11-1&gt;=$D68),"B","")&amp;IF(AND($F68&lt;&gt;"",P$9&lt;=$F68,P$9+'06 Lists'!$B$11-1&gt;=$D68),"F",""))</x:f>
      </x:c>
      <x:c r="Q68" s="155" t="str">
        <x:f>IF(OR($A68="",Q$9="",$D68=""),"",IF(AND($E68&lt;&gt;"",Q$9&lt;=$E68,Q$9+'06 Lists'!$B$11-1&gt;=$D68),"B","")&amp;IF(AND($F68&lt;&gt;"",Q$9&lt;=$F68,Q$9+'06 Lists'!$B$11-1&gt;=$D68),"F",""))</x:f>
      </x:c>
      <x:c r="R68" s="155" t="str">
        <x:f>IF(OR($A68="",R$9="",$D68=""),"",IF(AND($E68&lt;&gt;"",R$9&lt;=$E68,R$9+'06 Lists'!$B$11-1&gt;=$D68),"B","")&amp;IF(AND($F68&lt;&gt;"",R$9&lt;=$F68,R$9+'06 Lists'!$B$11-1&gt;=$D68),"F",""))</x:f>
      </x:c>
      <x:c r="S68" s="155" t="str">
        <x:f>IF(OR($A68="",S$9="",$D68=""),"",IF(AND($E68&lt;&gt;"",S$9&lt;=$E68,S$9+'06 Lists'!$B$11-1&gt;=$D68),"B","")&amp;IF(AND($F68&lt;&gt;"",S$9&lt;=$F68,S$9+'06 Lists'!$B$11-1&gt;=$D68),"F",""))</x:f>
      </x:c>
      <x:c r="T68" s="155" t="str">
        <x:f>IF(OR($A68="",T$9="",$D68=""),"",IF(AND($E68&lt;&gt;"",T$9&lt;=$E68,T$9+'06 Lists'!$B$11-1&gt;=$D68),"B","")&amp;IF(AND($F68&lt;&gt;"",T$9&lt;=$F68,T$9+'06 Lists'!$B$11-1&gt;=$D68),"F",""))</x:f>
      </x:c>
      <x:c r="U68" s="155" t="str">
        <x:f>IF(OR($A68="",U$9="",$D68=""),"",IF(AND($E68&lt;&gt;"",U$9&lt;=$E68,U$9+'06 Lists'!$B$11-1&gt;=$D68),"B","")&amp;IF(AND($F68&lt;&gt;"",U$9&lt;=$F68,U$9+'06 Lists'!$B$11-1&gt;=$D68),"F",""))</x:f>
      </x:c>
      <x:c r="V68" s="155" t="str">
        <x:f>IF(OR($A68="",V$9="",$D68=""),"",IF(AND($E68&lt;&gt;"",V$9&lt;=$E68,V$9+'06 Lists'!$B$11-1&gt;=$D68),"B","")&amp;IF(AND($F68&lt;&gt;"",V$9&lt;=$F68,V$9+'06 Lists'!$B$11-1&gt;=$D68),"F",""))</x:f>
      </x:c>
      <x:c r="W68" s="155" t="str">
        <x:f>IF(OR($A68="",W$9="",$D68=""),"",IF(AND($E68&lt;&gt;"",W$9&lt;=$E68,W$9+'06 Lists'!$B$11-1&gt;=$D68),"B","")&amp;IF(AND($F68&lt;&gt;"",W$9&lt;=$F68,W$9+'06 Lists'!$B$11-1&gt;=$D68),"F",""))</x:f>
      </x:c>
      <x:c r="X68" s="155" t="str">
        <x:f>IF(OR($A68="",X$9="",$D68=""),"",IF(AND($E68&lt;&gt;"",X$9&lt;=$E68,X$9+'06 Lists'!$B$11-1&gt;=$D68),"B","")&amp;IF(AND($F68&lt;&gt;"",X$9&lt;=$F68,X$9+'06 Lists'!$B$11-1&gt;=$D68),"F",""))</x:f>
      </x:c>
      <x:c r="Y68" s="155" t="str">
        <x:f>IF(OR($A68="",Y$9="",$D68=""),"",IF(AND($E68&lt;&gt;"",Y$9&lt;=$E68,Y$9+'06 Lists'!$B$11-1&gt;=$D68),"B","")&amp;IF(AND($F68&lt;&gt;"",Y$9&lt;=$F68,Y$9+'06 Lists'!$B$11-1&gt;=$D68),"F",""))</x:f>
      </x:c>
      <x:c r="Z68" s="155" t="str">
        <x:f>IF(OR($A68="",Z$9="",$D68=""),"",IF(AND($E68&lt;&gt;"",Z$9&lt;=$E68,Z$9+'06 Lists'!$B$11-1&gt;=$D68),"B","")&amp;IF(AND($F68&lt;&gt;"",Z$9&lt;=$F68,Z$9+'06 Lists'!$B$11-1&gt;=$D68),"F",""))</x:f>
      </x:c>
      <x:c r="AA68" s="155" t="str">
        <x:f>IF(OR($A68="",AA$9="",$D68=""),"",IF(AND($E68&lt;&gt;"",AA$9&lt;=$E68,AA$9+'06 Lists'!$B$11-1&gt;=$D68),"B","")&amp;IF(AND($F68&lt;&gt;"",AA$9&lt;=$F68,AA$9+'06 Lists'!$B$11-1&gt;=$D68),"F",""))</x:f>
      </x:c>
      <x:c r="AB68" s="155" t="str">
        <x:f>IF(OR($A68="",AB$9="",$D68=""),"",IF(AND($E68&lt;&gt;"",AB$9&lt;=$E68,AB$9+'06 Lists'!$B$11-1&gt;=$D68),"B","")&amp;IF(AND($F68&lt;&gt;"",AB$9&lt;=$F68,AB$9+'06 Lists'!$B$11-1&gt;=$D68),"F",""))</x:f>
      </x:c>
      <x:c r="AC68" s="155" t="str">
        <x:f>IF(OR($A68="",AC$9="",$D68=""),"",IF(AND($E68&lt;&gt;"",AC$9&lt;=$E68,AC$9+'06 Lists'!$B$11-1&gt;=$D68),"B","")&amp;IF(AND($F68&lt;&gt;"",AC$9&lt;=$F68,AC$9+'06 Lists'!$B$11-1&gt;=$D68),"F",""))</x:f>
      </x:c>
      <x:c r="AD68" s="155" t="str">
        <x:f>IF(OR($A68="",AD$9="",$D68=""),"",IF(AND($E68&lt;&gt;"",AD$9&lt;=$E68,AD$9+'06 Lists'!$B$11-1&gt;=$D68),"B","")&amp;IF(AND($F68&lt;&gt;"",AD$9&lt;=$F68,AD$9+'06 Lists'!$B$11-1&gt;=$D68),"F",""))</x:f>
      </x:c>
      <x:c r="AE68" s="155" t="str">
        <x:f>IF(OR($A68="",AE$9="",$D68=""),"",IF(AND($E68&lt;&gt;"",AE$9&lt;=$E68,AE$9+'06 Lists'!$B$11-1&gt;=$D68),"B","")&amp;IF(AND($F68&lt;&gt;"",AE$9&lt;=$F68,AE$9+'06 Lists'!$B$11-1&gt;=$D68),"F",""))</x:f>
      </x:c>
      <x:c r="AF68" s="155" t="str">
        <x:f>IF(OR($A68="",AF$9="",$D68=""),"",IF(AND($E68&lt;&gt;"",AF$9&lt;=$E68,AF$9+'06 Lists'!$B$11-1&gt;=$D68),"B","")&amp;IF(AND($F68&lt;&gt;"",AF$9&lt;=$F68,AF$9+'06 Lists'!$B$11-1&gt;=$D68),"F",""))</x:f>
      </x:c>
      <x:c r="AG68" s="155" t="str">
        <x:f>IF(OR($A68="",AG$9="",$D68=""),"",IF(AND($E68&lt;&gt;"",AG$9&lt;=$E68,AG$9+'06 Lists'!$B$11-1&gt;=$D68),"B","")&amp;IF(AND($F68&lt;&gt;"",AG$9&lt;=$F68,AG$9+'06 Lists'!$B$11-1&gt;=$D68),"F",""))</x:f>
      </x:c>
    </x:row>
    <x:row r="69" ht="31" customHeight="1">
      <x:c r="A69" s="155" t="str">
        <x:f>IF('B1 Schedule'!A69="","",IF('B1 Schedule'!A69="","",'B1 Schedule'!A69))</x:f>
      </x:c>
      <x:c r="B69" s="155" t="str">
        <x:f>IF('B1 Schedule'!A69="","",IF('B1 Schedule'!B69="","",'B1 Schedule'!B69))</x:f>
      </x:c>
      <x:c r="C69" s="155" t="str">
        <x:f>IF('B1 Schedule'!A69="","",IF('B1 Schedule'!D69="","",'B1 Schedule'!D69))</x:f>
      </x:c>
      <x:c r="D69" s="246" t="str">
        <x:f>IF('B1 Schedule'!A69="","",IF('B1 Schedule'!F69="","",'B1 Schedule'!F69))</x:f>
      </x:c>
      <x:c r="E69" s="246" t="str">
        <x:f>IF('B1 Schedule'!A69="","",IF('B1 Schedule'!G69="","",'B1 Schedule'!G69))</x:f>
      </x:c>
      <x:c r="F69" s="246" t="str">
        <x:f>IF('B1 Schedule'!A69="","",IF('B1 Schedule'!I69&lt;&gt;"",'B1 Schedule'!I69,IF('B1 Schedule'!J69="","",'B1 Schedule'!J69)))</x:f>
      </x:c>
      <x:c r="G69" s="155" t="str">
        <x:f>IF('B1 Schedule'!A69="","",IF('B1 Schedule'!N69="","",'B1 Schedule'!N69))</x:f>
      </x:c>
      <x:c r="H69" s="155" t="str">
        <x:f>IF(OR($A69="",H$9="",$D69=""),"",IF(AND($E69&lt;&gt;"",H$9&lt;=$E69,H$9+'06 Lists'!$B$11-1&gt;=$D69),"B","")&amp;IF(AND($F69&lt;&gt;"",H$9&lt;=$F69,H$9+'06 Lists'!$B$11-1&gt;=$D69),"F",""))</x:f>
      </x:c>
      <x:c r="I69" s="155" t="str">
        <x:f>IF(OR($A69="",I$9="",$D69=""),"",IF(AND($E69&lt;&gt;"",I$9&lt;=$E69,I$9+'06 Lists'!$B$11-1&gt;=$D69),"B","")&amp;IF(AND($F69&lt;&gt;"",I$9&lt;=$F69,I$9+'06 Lists'!$B$11-1&gt;=$D69),"F",""))</x:f>
      </x:c>
      <x:c r="J69" s="155" t="str">
        <x:f>IF(OR($A69="",J$9="",$D69=""),"",IF(AND($E69&lt;&gt;"",J$9&lt;=$E69,J$9+'06 Lists'!$B$11-1&gt;=$D69),"B","")&amp;IF(AND($F69&lt;&gt;"",J$9&lt;=$F69,J$9+'06 Lists'!$B$11-1&gt;=$D69),"F",""))</x:f>
      </x:c>
      <x:c r="K69" s="155" t="str">
        <x:f>IF(OR($A69="",K$9="",$D69=""),"",IF(AND($E69&lt;&gt;"",K$9&lt;=$E69,K$9+'06 Lists'!$B$11-1&gt;=$D69),"B","")&amp;IF(AND($F69&lt;&gt;"",K$9&lt;=$F69,K$9+'06 Lists'!$B$11-1&gt;=$D69),"F",""))</x:f>
      </x:c>
      <x:c r="L69" s="155" t="str">
        <x:f>IF(OR($A69="",L$9="",$D69=""),"",IF(AND($E69&lt;&gt;"",L$9&lt;=$E69,L$9+'06 Lists'!$B$11-1&gt;=$D69),"B","")&amp;IF(AND($F69&lt;&gt;"",L$9&lt;=$F69,L$9+'06 Lists'!$B$11-1&gt;=$D69),"F",""))</x:f>
      </x:c>
      <x:c r="M69" s="155" t="str">
        <x:f>IF(OR($A69="",M$9="",$D69=""),"",IF(AND($E69&lt;&gt;"",M$9&lt;=$E69,M$9+'06 Lists'!$B$11-1&gt;=$D69),"B","")&amp;IF(AND($F69&lt;&gt;"",M$9&lt;=$F69,M$9+'06 Lists'!$B$11-1&gt;=$D69),"F",""))</x:f>
      </x:c>
      <x:c r="N69" s="155" t="str">
        <x:f>IF(OR($A69="",N$9="",$D69=""),"",IF(AND($E69&lt;&gt;"",N$9&lt;=$E69,N$9+'06 Lists'!$B$11-1&gt;=$D69),"B","")&amp;IF(AND($F69&lt;&gt;"",N$9&lt;=$F69,N$9+'06 Lists'!$B$11-1&gt;=$D69),"F",""))</x:f>
      </x:c>
      <x:c r="O69" s="155" t="str">
        <x:f>IF(OR($A69="",O$9="",$D69=""),"",IF(AND($E69&lt;&gt;"",O$9&lt;=$E69,O$9+'06 Lists'!$B$11-1&gt;=$D69),"B","")&amp;IF(AND($F69&lt;&gt;"",O$9&lt;=$F69,O$9+'06 Lists'!$B$11-1&gt;=$D69),"F",""))</x:f>
      </x:c>
      <x:c r="P69" s="155" t="str">
        <x:f>IF(OR($A69="",P$9="",$D69=""),"",IF(AND($E69&lt;&gt;"",P$9&lt;=$E69,P$9+'06 Lists'!$B$11-1&gt;=$D69),"B","")&amp;IF(AND($F69&lt;&gt;"",P$9&lt;=$F69,P$9+'06 Lists'!$B$11-1&gt;=$D69),"F",""))</x:f>
      </x:c>
      <x:c r="Q69" s="155" t="str">
        <x:f>IF(OR($A69="",Q$9="",$D69=""),"",IF(AND($E69&lt;&gt;"",Q$9&lt;=$E69,Q$9+'06 Lists'!$B$11-1&gt;=$D69),"B","")&amp;IF(AND($F69&lt;&gt;"",Q$9&lt;=$F69,Q$9+'06 Lists'!$B$11-1&gt;=$D69),"F",""))</x:f>
      </x:c>
      <x:c r="R69" s="155" t="str">
        <x:f>IF(OR($A69="",R$9="",$D69=""),"",IF(AND($E69&lt;&gt;"",R$9&lt;=$E69,R$9+'06 Lists'!$B$11-1&gt;=$D69),"B","")&amp;IF(AND($F69&lt;&gt;"",R$9&lt;=$F69,R$9+'06 Lists'!$B$11-1&gt;=$D69),"F",""))</x:f>
      </x:c>
      <x:c r="S69" s="155" t="str">
        <x:f>IF(OR($A69="",S$9="",$D69=""),"",IF(AND($E69&lt;&gt;"",S$9&lt;=$E69,S$9+'06 Lists'!$B$11-1&gt;=$D69),"B","")&amp;IF(AND($F69&lt;&gt;"",S$9&lt;=$F69,S$9+'06 Lists'!$B$11-1&gt;=$D69),"F",""))</x:f>
      </x:c>
      <x:c r="T69" s="155" t="str">
        <x:f>IF(OR($A69="",T$9="",$D69=""),"",IF(AND($E69&lt;&gt;"",T$9&lt;=$E69,T$9+'06 Lists'!$B$11-1&gt;=$D69),"B","")&amp;IF(AND($F69&lt;&gt;"",T$9&lt;=$F69,T$9+'06 Lists'!$B$11-1&gt;=$D69),"F",""))</x:f>
      </x:c>
      <x:c r="U69" s="155" t="str">
        <x:f>IF(OR($A69="",U$9="",$D69=""),"",IF(AND($E69&lt;&gt;"",U$9&lt;=$E69,U$9+'06 Lists'!$B$11-1&gt;=$D69),"B","")&amp;IF(AND($F69&lt;&gt;"",U$9&lt;=$F69,U$9+'06 Lists'!$B$11-1&gt;=$D69),"F",""))</x:f>
      </x:c>
      <x:c r="V69" s="155" t="str">
        <x:f>IF(OR($A69="",V$9="",$D69=""),"",IF(AND($E69&lt;&gt;"",V$9&lt;=$E69,V$9+'06 Lists'!$B$11-1&gt;=$D69),"B","")&amp;IF(AND($F69&lt;&gt;"",V$9&lt;=$F69,V$9+'06 Lists'!$B$11-1&gt;=$D69),"F",""))</x:f>
      </x:c>
      <x:c r="W69" s="155" t="str">
        <x:f>IF(OR($A69="",W$9="",$D69=""),"",IF(AND($E69&lt;&gt;"",W$9&lt;=$E69,W$9+'06 Lists'!$B$11-1&gt;=$D69),"B","")&amp;IF(AND($F69&lt;&gt;"",W$9&lt;=$F69,W$9+'06 Lists'!$B$11-1&gt;=$D69),"F",""))</x:f>
      </x:c>
      <x:c r="X69" s="155" t="str">
        <x:f>IF(OR($A69="",X$9="",$D69=""),"",IF(AND($E69&lt;&gt;"",X$9&lt;=$E69,X$9+'06 Lists'!$B$11-1&gt;=$D69),"B","")&amp;IF(AND($F69&lt;&gt;"",X$9&lt;=$F69,X$9+'06 Lists'!$B$11-1&gt;=$D69),"F",""))</x:f>
      </x:c>
      <x:c r="Y69" s="155" t="str">
        <x:f>IF(OR($A69="",Y$9="",$D69=""),"",IF(AND($E69&lt;&gt;"",Y$9&lt;=$E69,Y$9+'06 Lists'!$B$11-1&gt;=$D69),"B","")&amp;IF(AND($F69&lt;&gt;"",Y$9&lt;=$F69,Y$9+'06 Lists'!$B$11-1&gt;=$D69),"F",""))</x:f>
      </x:c>
      <x:c r="Z69" s="155" t="str">
        <x:f>IF(OR($A69="",Z$9="",$D69=""),"",IF(AND($E69&lt;&gt;"",Z$9&lt;=$E69,Z$9+'06 Lists'!$B$11-1&gt;=$D69),"B","")&amp;IF(AND($F69&lt;&gt;"",Z$9&lt;=$F69,Z$9+'06 Lists'!$B$11-1&gt;=$D69),"F",""))</x:f>
      </x:c>
      <x:c r="AA69" s="155" t="str">
        <x:f>IF(OR($A69="",AA$9="",$D69=""),"",IF(AND($E69&lt;&gt;"",AA$9&lt;=$E69,AA$9+'06 Lists'!$B$11-1&gt;=$D69),"B","")&amp;IF(AND($F69&lt;&gt;"",AA$9&lt;=$F69,AA$9+'06 Lists'!$B$11-1&gt;=$D69),"F",""))</x:f>
      </x:c>
      <x:c r="AB69" s="155" t="str">
        <x:f>IF(OR($A69="",AB$9="",$D69=""),"",IF(AND($E69&lt;&gt;"",AB$9&lt;=$E69,AB$9+'06 Lists'!$B$11-1&gt;=$D69),"B","")&amp;IF(AND($F69&lt;&gt;"",AB$9&lt;=$F69,AB$9+'06 Lists'!$B$11-1&gt;=$D69),"F",""))</x:f>
      </x:c>
      <x:c r="AC69" s="155" t="str">
        <x:f>IF(OR($A69="",AC$9="",$D69=""),"",IF(AND($E69&lt;&gt;"",AC$9&lt;=$E69,AC$9+'06 Lists'!$B$11-1&gt;=$D69),"B","")&amp;IF(AND($F69&lt;&gt;"",AC$9&lt;=$F69,AC$9+'06 Lists'!$B$11-1&gt;=$D69),"F",""))</x:f>
      </x:c>
      <x:c r="AD69" s="155" t="str">
        <x:f>IF(OR($A69="",AD$9="",$D69=""),"",IF(AND($E69&lt;&gt;"",AD$9&lt;=$E69,AD$9+'06 Lists'!$B$11-1&gt;=$D69),"B","")&amp;IF(AND($F69&lt;&gt;"",AD$9&lt;=$F69,AD$9+'06 Lists'!$B$11-1&gt;=$D69),"F",""))</x:f>
      </x:c>
      <x:c r="AE69" s="155" t="str">
        <x:f>IF(OR($A69="",AE$9="",$D69=""),"",IF(AND($E69&lt;&gt;"",AE$9&lt;=$E69,AE$9+'06 Lists'!$B$11-1&gt;=$D69),"B","")&amp;IF(AND($F69&lt;&gt;"",AE$9&lt;=$F69,AE$9+'06 Lists'!$B$11-1&gt;=$D69),"F",""))</x:f>
      </x:c>
      <x:c r="AF69" s="155" t="str">
        <x:f>IF(OR($A69="",AF$9="",$D69=""),"",IF(AND($E69&lt;&gt;"",AF$9&lt;=$E69,AF$9+'06 Lists'!$B$11-1&gt;=$D69),"B","")&amp;IF(AND($F69&lt;&gt;"",AF$9&lt;=$F69,AF$9+'06 Lists'!$B$11-1&gt;=$D69),"F",""))</x:f>
      </x:c>
      <x:c r="AG69" s="155" t="str">
        <x:f>IF(OR($A69="",AG$9="",$D69=""),"",IF(AND($E69&lt;&gt;"",AG$9&lt;=$E69,AG$9+'06 Lists'!$B$11-1&gt;=$D69),"B","")&amp;IF(AND($F69&lt;&gt;"",AG$9&lt;=$F69,AG$9+'06 Lists'!$B$11-1&gt;=$D69),"F",""))</x:f>
      </x:c>
    </x:row>
    <x:row r="70" ht="31" customHeight="1">
      <x:c r="A70" s="155" t="str">
        <x:f>IF('B1 Schedule'!A70="","",IF('B1 Schedule'!A70="","",'B1 Schedule'!A70))</x:f>
      </x:c>
      <x:c r="B70" s="155" t="str">
        <x:f>IF('B1 Schedule'!A70="","",IF('B1 Schedule'!B70="","",'B1 Schedule'!B70))</x:f>
      </x:c>
      <x:c r="C70" s="155" t="str">
        <x:f>IF('B1 Schedule'!A70="","",IF('B1 Schedule'!D70="","",'B1 Schedule'!D70))</x:f>
      </x:c>
      <x:c r="D70" s="246" t="str">
        <x:f>IF('B1 Schedule'!A70="","",IF('B1 Schedule'!F70="","",'B1 Schedule'!F70))</x:f>
      </x:c>
      <x:c r="E70" s="246" t="str">
        <x:f>IF('B1 Schedule'!A70="","",IF('B1 Schedule'!G70="","",'B1 Schedule'!G70))</x:f>
      </x:c>
      <x:c r="F70" s="246" t="str">
        <x:f>IF('B1 Schedule'!A70="","",IF('B1 Schedule'!I70&lt;&gt;"",'B1 Schedule'!I70,IF('B1 Schedule'!J70="","",'B1 Schedule'!J70)))</x:f>
      </x:c>
      <x:c r="G70" s="155" t="str">
        <x:f>IF('B1 Schedule'!A70="","",IF('B1 Schedule'!N70="","",'B1 Schedule'!N70))</x:f>
      </x:c>
      <x:c r="H70" s="155" t="str">
        <x:f>IF(OR($A70="",H$9="",$D70=""),"",IF(AND($E70&lt;&gt;"",H$9&lt;=$E70,H$9+'06 Lists'!$B$11-1&gt;=$D70),"B","")&amp;IF(AND($F70&lt;&gt;"",H$9&lt;=$F70,H$9+'06 Lists'!$B$11-1&gt;=$D70),"F",""))</x:f>
      </x:c>
      <x:c r="I70" s="155" t="str">
        <x:f>IF(OR($A70="",I$9="",$D70=""),"",IF(AND($E70&lt;&gt;"",I$9&lt;=$E70,I$9+'06 Lists'!$B$11-1&gt;=$D70),"B","")&amp;IF(AND($F70&lt;&gt;"",I$9&lt;=$F70,I$9+'06 Lists'!$B$11-1&gt;=$D70),"F",""))</x:f>
      </x:c>
      <x:c r="J70" s="155" t="str">
        <x:f>IF(OR($A70="",J$9="",$D70=""),"",IF(AND($E70&lt;&gt;"",J$9&lt;=$E70,J$9+'06 Lists'!$B$11-1&gt;=$D70),"B","")&amp;IF(AND($F70&lt;&gt;"",J$9&lt;=$F70,J$9+'06 Lists'!$B$11-1&gt;=$D70),"F",""))</x:f>
      </x:c>
      <x:c r="K70" s="155" t="str">
        <x:f>IF(OR($A70="",K$9="",$D70=""),"",IF(AND($E70&lt;&gt;"",K$9&lt;=$E70,K$9+'06 Lists'!$B$11-1&gt;=$D70),"B","")&amp;IF(AND($F70&lt;&gt;"",K$9&lt;=$F70,K$9+'06 Lists'!$B$11-1&gt;=$D70),"F",""))</x:f>
      </x:c>
      <x:c r="L70" s="155" t="str">
        <x:f>IF(OR($A70="",L$9="",$D70=""),"",IF(AND($E70&lt;&gt;"",L$9&lt;=$E70,L$9+'06 Lists'!$B$11-1&gt;=$D70),"B","")&amp;IF(AND($F70&lt;&gt;"",L$9&lt;=$F70,L$9+'06 Lists'!$B$11-1&gt;=$D70),"F",""))</x:f>
      </x:c>
      <x:c r="M70" s="155" t="str">
        <x:f>IF(OR($A70="",M$9="",$D70=""),"",IF(AND($E70&lt;&gt;"",M$9&lt;=$E70,M$9+'06 Lists'!$B$11-1&gt;=$D70),"B","")&amp;IF(AND($F70&lt;&gt;"",M$9&lt;=$F70,M$9+'06 Lists'!$B$11-1&gt;=$D70),"F",""))</x:f>
      </x:c>
      <x:c r="N70" s="155" t="str">
        <x:f>IF(OR($A70="",N$9="",$D70=""),"",IF(AND($E70&lt;&gt;"",N$9&lt;=$E70,N$9+'06 Lists'!$B$11-1&gt;=$D70),"B","")&amp;IF(AND($F70&lt;&gt;"",N$9&lt;=$F70,N$9+'06 Lists'!$B$11-1&gt;=$D70),"F",""))</x:f>
      </x:c>
      <x:c r="O70" s="155" t="str">
        <x:f>IF(OR($A70="",O$9="",$D70=""),"",IF(AND($E70&lt;&gt;"",O$9&lt;=$E70,O$9+'06 Lists'!$B$11-1&gt;=$D70),"B","")&amp;IF(AND($F70&lt;&gt;"",O$9&lt;=$F70,O$9+'06 Lists'!$B$11-1&gt;=$D70),"F",""))</x:f>
      </x:c>
      <x:c r="P70" s="155" t="str">
        <x:f>IF(OR($A70="",P$9="",$D70=""),"",IF(AND($E70&lt;&gt;"",P$9&lt;=$E70,P$9+'06 Lists'!$B$11-1&gt;=$D70),"B","")&amp;IF(AND($F70&lt;&gt;"",P$9&lt;=$F70,P$9+'06 Lists'!$B$11-1&gt;=$D70),"F",""))</x:f>
      </x:c>
      <x:c r="Q70" s="155" t="str">
        <x:f>IF(OR($A70="",Q$9="",$D70=""),"",IF(AND($E70&lt;&gt;"",Q$9&lt;=$E70,Q$9+'06 Lists'!$B$11-1&gt;=$D70),"B","")&amp;IF(AND($F70&lt;&gt;"",Q$9&lt;=$F70,Q$9+'06 Lists'!$B$11-1&gt;=$D70),"F",""))</x:f>
      </x:c>
      <x:c r="R70" s="155" t="str">
        <x:f>IF(OR($A70="",R$9="",$D70=""),"",IF(AND($E70&lt;&gt;"",R$9&lt;=$E70,R$9+'06 Lists'!$B$11-1&gt;=$D70),"B","")&amp;IF(AND($F70&lt;&gt;"",R$9&lt;=$F70,R$9+'06 Lists'!$B$11-1&gt;=$D70),"F",""))</x:f>
      </x:c>
      <x:c r="S70" s="155" t="str">
        <x:f>IF(OR($A70="",S$9="",$D70=""),"",IF(AND($E70&lt;&gt;"",S$9&lt;=$E70,S$9+'06 Lists'!$B$11-1&gt;=$D70),"B","")&amp;IF(AND($F70&lt;&gt;"",S$9&lt;=$F70,S$9+'06 Lists'!$B$11-1&gt;=$D70),"F",""))</x:f>
      </x:c>
      <x:c r="T70" s="155" t="str">
        <x:f>IF(OR($A70="",T$9="",$D70=""),"",IF(AND($E70&lt;&gt;"",T$9&lt;=$E70,T$9+'06 Lists'!$B$11-1&gt;=$D70),"B","")&amp;IF(AND($F70&lt;&gt;"",T$9&lt;=$F70,T$9+'06 Lists'!$B$11-1&gt;=$D70),"F",""))</x:f>
      </x:c>
      <x:c r="U70" s="155" t="str">
        <x:f>IF(OR($A70="",U$9="",$D70=""),"",IF(AND($E70&lt;&gt;"",U$9&lt;=$E70,U$9+'06 Lists'!$B$11-1&gt;=$D70),"B","")&amp;IF(AND($F70&lt;&gt;"",U$9&lt;=$F70,U$9+'06 Lists'!$B$11-1&gt;=$D70),"F",""))</x:f>
      </x:c>
      <x:c r="V70" s="155" t="str">
        <x:f>IF(OR($A70="",V$9="",$D70=""),"",IF(AND($E70&lt;&gt;"",V$9&lt;=$E70,V$9+'06 Lists'!$B$11-1&gt;=$D70),"B","")&amp;IF(AND($F70&lt;&gt;"",V$9&lt;=$F70,V$9+'06 Lists'!$B$11-1&gt;=$D70),"F",""))</x:f>
      </x:c>
      <x:c r="W70" s="155" t="str">
        <x:f>IF(OR($A70="",W$9="",$D70=""),"",IF(AND($E70&lt;&gt;"",W$9&lt;=$E70,W$9+'06 Lists'!$B$11-1&gt;=$D70),"B","")&amp;IF(AND($F70&lt;&gt;"",W$9&lt;=$F70,W$9+'06 Lists'!$B$11-1&gt;=$D70),"F",""))</x:f>
      </x:c>
      <x:c r="X70" s="155" t="str">
        <x:f>IF(OR($A70="",X$9="",$D70=""),"",IF(AND($E70&lt;&gt;"",X$9&lt;=$E70,X$9+'06 Lists'!$B$11-1&gt;=$D70),"B","")&amp;IF(AND($F70&lt;&gt;"",X$9&lt;=$F70,X$9+'06 Lists'!$B$11-1&gt;=$D70),"F",""))</x:f>
      </x:c>
      <x:c r="Y70" s="155" t="str">
        <x:f>IF(OR($A70="",Y$9="",$D70=""),"",IF(AND($E70&lt;&gt;"",Y$9&lt;=$E70,Y$9+'06 Lists'!$B$11-1&gt;=$D70),"B","")&amp;IF(AND($F70&lt;&gt;"",Y$9&lt;=$F70,Y$9+'06 Lists'!$B$11-1&gt;=$D70),"F",""))</x:f>
      </x:c>
      <x:c r="Z70" s="155" t="str">
        <x:f>IF(OR($A70="",Z$9="",$D70=""),"",IF(AND($E70&lt;&gt;"",Z$9&lt;=$E70,Z$9+'06 Lists'!$B$11-1&gt;=$D70),"B","")&amp;IF(AND($F70&lt;&gt;"",Z$9&lt;=$F70,Z$9+'06 Lists'!$B$11-1&gt;=$D70),"F",""))</x:f>
      </x:c>
      <x:c r="AA70" s="155" t="str">
        <x:f>IF(OR($A70="",AA$9="",$D70=""),"",IF(AND($E70&lt;&gt;"",AA$9&lt;=$E70,AA$9+'06 Lists'!$B$11-1&gt;=$D70),"B","")&amp;IF(AND($F70&lt;&gt;"",AA$9&lt;=$F70,AA$9+'06 Lists'!$B$11-1&gt;=$D70),"F",""))</x:f>
      </x:c>
      <x:c r="AB70" s="155" t="str">
        <x:f>IF(OR($A70="",AB$9="",$D70=""),"",IF(AND($E70&lt;&gt;"",AB$9&lt;=$E70,AB$9+'06 Lists'!$B$11-1&gt;=$D70),"B","")&amp;IF(AND($F70&lt;&gt;"",AB$9&lt;=$F70,AB$9+'06 Lists'!$B$11-1&gt;=$D70),"F",""))</x:f>
      </x:c>
      <x:c r="AC70" s="155" t="str">
        <x:f>IF(OR($A70="",AC$9="",$D70=""),"",IF(AND($E70&lt;&gt;"",AC$9&lt;=$E70,AC$9+'06 Lists'!$B$11-1&gt;=$D70),"B","")&amp;IF(AND($F70&lt;&gt;"",AC$9&lt;=$F70,AC$9+'06 Lists'!$B$11-1&gt;=$D70),"F",""))</x:f>
      </x:c>
      <x:c r="AD70" s="155" t="str">
        <x:f>IF(OR($A70="",AD$9="",$D70=""),"",IF(AND($E70&lt;&gt;"",AD$9&lt;=$E70,AD$9+'06 Lists'!$B$11-1&gt;=$D70),"B","")&amp;IF(AND($F70&lt;&gt;"",AD$9&lt;=$F70,AD$9+'06 Lists'!$B$11-1&gt;=$D70),"F",""))</x:f>
      </x:c>
      <x:c r="AE70" s="155" t="str">
        <x:f>IF(OR($A70="",AE$9="",$D70=""),"",IF(AND($E70&lt;&gt;"",AE$9&lt;=$E70,AE$9+'06 Lists'!$B$11-1&gt;=$D70),"B","")&amp;IF(AND($F70&lt;&gt;"",AE$9&lt;=$F70,AE$9+'06 Lists'!$B$11-1&gt;=$D70),"F",""))</x:f>
      </x:c>
      <x:c r="AF70" s="155" t="str">
        <x:f>IF(OR($A70="",AF$9="",$D70=""),"",IF(AND($E70&lt;&gt;"",AF$9&lt;=$E70,AF$9+'06 Lists'!$B$11-1&gt;=$D70),"B","")&amp;IF(AND($F70&lt;&gt;"",AF$9&lt;=$F70,AF$9+'06 Lists'!$B$11-1&gt;=$D70),"F",""))</x:f>
      </x:c>
      <x:c r="AG70" s="155" t="str">
        <x:f>IF(OR($A70="",AG$9="",$D70=""),"",IF(AND($E70&lt;&gt;"",AG$9&lt;=$E70,AG$9+'06 Lists'!$B$11-1&gt;=$D70),"B","")&amp;IF(AND($F70&lt;&gt;"",AG$9&lt;=$F70,AG$9+'06 Lists'!$B$11-1&gt;=$D70),"F",""))</x:f>
      </x:c>
    </x:row>
    <x:row r="71" ht="31" customHeight="1">
      <x:c r="A71" s="155" t="str">
        <x:f>IF('B1 Schedule'!A71="","",IF('B1 Schedule'!A71="","",'B1 Schedule'!A71))</x:f>
      </x:c>
      <x:c r="B71" s="155" t="str">
        <x:f>IF('B1 Schedule'!A71="","",IF('B1 Schedule'!B71="","",'B1 Schedule'!B71))</x:f>
      </x:c>
      <x:c r="C71" s="155" t="str">
        <x:f>IF('B1 Schedule'!A71="","",IF('B1 Schedule'!D71="","",'B1 Schedule'!D71))</x:f>
      </x:c>
      <x:c r="D71" s="246" t="str">
        <x:f>IF('B1 Schedule'!A71="","",IF('B1 Schedule'!F71="","",'B1 Schedule'!F71))</x:f>
      </x:c>
      <x:c r="E71" s="246" t="str">
        <x:f>IF('B1 Schedule'!A71="","",IF('B1 Schedule'!G71="","",'B1 Schedule'!G71))</x:f>
      </x:c>
      <x:c r="F71" s="246" t="str">
        <x:f>IF('B1 Schedule'!A71="","",IF('B1 Schedule'!I71&lt;&gt;"",'B1 Schedule'!I71,IF('B1 Schedule'!J71="","",'B1 Schedule'!J71)))</x:f>
      </x:c>
      <x:c r="G71" s="155" t="str">
        <x:f>IF('B1 Schedule'!A71="","",IF('B1 Schedule'!N71="","",'B1 Schedule'!N71))</x:f>
      </x:c>
      <x:c r="H71" s="155" t="str">
        <x:f>IF(OR($A71="",H$9="",$D71=""),"",IF(AND($E71&lt;&gt;"",H$9&lt;=$E71,H$9+'06 Lists'!$B$11-1&gt;=$D71),"B","")&amp;IF(AND($F71&lt;&gt;"",H$9&lt;=$F71,H$9+'06 Lists'!$B$11-1&gt;=$D71),"F",""))</x:f>
      </x:c>
      <x:c r="I71" s="155" t="str">
        <x:f>IF(OR($A71="",I$9="",$D71=""),"",IF(AND($E71&lt;&gt;"",I$9&lt;=$E71,I$9+'06 Lists'!$B$11-1&gt;=$D71),"B","")&amp;IF(AND($F71&lt;&gt;"",I$9&lt;=$F71,I$9+'06 Lists'!$B$11-1&gt;=$D71),"F",""))</x:f>
      </x:c>
      <x:c r="J71" s="155" t="str">
        <x:f>IF(OR($A71="",J$9="",$D71=""),"",IF(AND($E71&lt;&gt;"",J$9&lt;=$E71,J$9+'06 Lists'!$B$11-1&gt;=$D71),"B","")&amp;IF(AND($F71&lt;&gt;"",J$9&lt;=$F71,J$9+'06 Lists'!$B$11-1&gt;=$D71),"F",""))</x:f>
      </x:c>
      <x:c r="K71" s="155" t="str">
        <x:f>IF(OR($A71="",K$9="",$D71=""),"",IF(AND($E71&lt;&gt;"",K$9&lt;=$E71,K$9+'06 Lists'!$B$11-1&gt;=$D71),"B","")&amp;IF(AND($F71&lt;&gt;"",K$9&lt;=$F71,K$9+'06 Lists'!$B$11-1&gt;=$D71),"F",""))</x:f>
      </x:c>
      <x:c r="L71" s="155" t="str">
        <x:f>IF(OR($A71="",L$9="",$D71=""),"",IF(AND($E71&lt;&gt;"",L$9&lt;=$E71,L$9+'06 Lists'!$B$11-1&gt;=$D71),"B","")&amp;IF(AND($F71&lt;&gt;"",L$9&lt;=$F71,L$9+'06 Lists'!$B$11-1&gt;=$D71),"F",""))</x:f>
      </x:c>
      <x:c r="M71" s="155" t="str">
        <x:f>IF(OR($A71="",M$9="",$D71=""),"",IF(AND($E71&lt;&gt;"",M$9&lt;=$E71,M$9+'06 Lists'!$B$11-1&gt;=$D71),"B","")&amp;IF(AND($F71&lt;&gt;"",M$9&lt;=$F71,M$9+'06 Lists'!$B$11-1&gt;=$D71),"F",""))</x:f>
      </x:c>
      <x:c r="N71" s="155" t="str">
        <x:f>IF(OR($A71="",N$9="",$D71=""),"",IF(AND($E71&lt;&gt;"",N$9&lt;=$E71,N$9+'06 Lists'!$B$11-1&gt;=$D71),"B","")&amp;IF(AND($F71&lt;&gt;"",N$9&lt;=$F71,N$9+'06 Lists'!$B$11-1&gt;=$D71),"F",""))</x:f>
      </x:c>
      <x:c r="O71" s="155" t="str">
        <x:f>IF(OR($A71="",O$9="",$D71=""),"",IF(AND($E71&lt;&gt;"",O$9&lt;=$E71,O$9+'06 Lists'!$B$11-1&gt;=$D71),"B","")&amp;IF(AND($F71&lt;&gt;"",O$9&lt;=$F71,O$9+'06 Lists'!$B$11-1&gt;=$D71),"F",""))</x:f>
      </x:c>
      <x:c r="P71" s="155" t="str">
        <x:f>IF(OR($A71="",P$9="",$D71=""),"",IF(AND($E71&lt;&gt;"",P$9&lt;=$E71,P$9+'06 Lists'!$B$11-1&gt;=$D71),"B","")&amp;IF(AND($F71&lt;&gt;"",P$9&lt;=$F71,P$9+'06 Lists'!$B$11-1&gt;=$D71),"F",""))</x:f>
      </x:c>
      <x:c r="Q71" s="155" t="str">
        <x:f>IF(OR($A71="",Q$9="",$D71=""),"",IF(AND($E71&lt;&gt;"",Q$9&lt;=$E71,Q$9+'06 Lists'!$B$11-1&gt;=$D71),"B","")&amp;IF(AND($F71&lt;&gt;"",Q$9&lt;=$F71,Q$9+'06 Lists'!$B$11-1&gt;=$D71),"F",""))</x:f>
      </x:c>
      <x:c r="R71" s="155" t="str">
        <x:f>IF(OR($A71="",R$9="",$D71=""),"",IF(AND($E71&lt;&gt;"",R$9&lt;=$E71,R$9+'06 Lists'!$B$11-1&gt;=$D71),"B","")&amp;IF(AND($F71&lt;&gt;"",R$9&lt;=$F71,R$9+'06 Lists'!$B$11-1&gt;=$D71),"F",""))</x:f>
      </x:c>
      <x:c r="S71" s="155" t="str">
        <x:f>IF(OR($A71="",S$9="",$D71=""),"",IF(AND($E71&lt;&gt;"",S$9&lt;=$E71,S$9+'06 Lists'!$B$11-1&gt;=$D71),"B","")&amp;IF(AND($F71&lt;&gt;"",S$9&lt;=$F71,S$9+'06 Lists'!$B$11-1&gt;=$D71),"F",""))</x:f>
      </x:c>
      <x:c r="T71" s="155" t="str">
        <x:f>IF(OR($A71="",T$9="",$D71=""),"",IF(AND($E71&lt;&gt;"",T$9&lt;=$E71,T$9+'06 Lists'!$B$11-1&gt;=$D71),"B","")&amp;IF(AND($F71&lt;&gt;"",T$9&lt;=$F71,T$9+'06 Lists'!$B$11-1&gt;=$D71),"F",""))</x:f>
      </x:c>
      <x:c r="U71" s="155" t="str">
        <x:f>IF(OR($A71="",U$9="",$D71=""),"",IF(AND($E71&lt;&gt;"",U$9&lt;=$E71,U$9+'06 Lists'!$B$11-1&gt;=$D71),"B","")&amp;IF(AND($F71&lt;&gt;"",U$9&lt;=$F71,U$9+'06 Lists'!$B$11-1&gt;=$D71),"F",""))</x:f>
      </x:c>
      <x:c r="V71" s="155" t="str">
        <x:f>IF(OR($A71="",V$9="",$D71=""),"",IF(AND($E71&lt;&gt;"",V$9&lt;=$E71,V$9+'06 Lists'!$B$11-1&gt;=$D71),"B","")&amp;IF(AND($F71&lt;&gt;"",V$9&lt;=$F71,V$9+'06 Lists'!$B$11-1&gt;=$D71),"F",""))</x:f>
      </x:c>
      <x:c r="W71" s="155" t="str">
        <x:f>IF(OR($A71="",W$9="",$D71=""),"",IF(AND($E71&lt;&gt;"",W$9&lt;=$E71,W$9+'06 Lists'!$B$11-1&gt;=$D71),"B","")&amp;IF(AND($F71&lt;&gt;"",W$9&lt;=$F71,W$9+'06 Lists'!$B$11-1&gt;=$D71),"F",""))</x:f>
      </x:c>
      <x:c r="X71" s="155" t="str">
        <x:f>IF(OR($A71="",X$9="",$D71=""),"",IF(AND($E71&lt;&gt;"",X$9&lt;=$E71,X$9+'06 Lists'!$B$11-1&gt;=$D71),"B","")&amp;IF(AND($F71&lt;&gt;"",X$9&lt;=$F71,X$9+'06 Lists'!$B$11-1&gt;=$D71),"F",""))</x:f>
      </x:c>
      <x:c r="Y71" s="155" t="str">
        <x:f>IF(OR($A71="",Y$9="",$D71=""),"",IF(AND($E71&lt;&gt;"",Y$9&lt;=$E71,Y$9+'06 Lists'!$B$11-1&gt;=$D71),"B","")&amp;IF(AND($F71&lt;&gt;"",Y$9&lt;=$F71,Y$9+'06 Lists'!$B$11-1&gt;=$D71),"F",""))</x:f>
      </x:c>
      <x:c r="Z71" s="155" t="str">
        <x:f>IF(OR($A71="",Z$9="",$D71=""),"",IF(AND($E71&lt;&gt;"",Z$9&lt;=$E71,Z$9+'06 Lists'!$B$11-1&gt;=$D71),"B","")&amp;IF(AND($F71&lt;&gt;"",Z$9&lt;=$F71,Z$9+'06 Lists'!$B$11-1&gt;=$D71),"F",""))</x:f>
      </x:c>
      <x:c r="AA71" s="155" t="str">
        <x:f>IF(OR($A71="",AA$9="",$D71=""),"",IF(AND($E71&lt;&gt;"",AA$9&lt;=$E71,AA$9+'06 Lists'!$B$11-1&gt;=$D71),"B","")&amp;IF(AND($F71&lt;&gt;"",AA$9&lt;=$F71,AA$9+'06 Lists'!$B$11-1&gt;=$D71),"F",""))</x:f>
      </x:c>
      <x:c r="AB71" s="155" t="str">
        <x:f>IF(OR($A71="",AB$9="",$D71=""),"",IF(AND($E71&lt;&gt;"",AB$9&lt;=$E71,AB$9+'06 Lists'!$B$11-1&gt;=$D71),"B","")&amp;IF(AND($F71&lt;&gt;"",AB$9&lt;=$F71,AB$9+'06 Lists'!$B$11-1&gt;=$D71),"F",""))</x:f>
      </x:c>
      <x:c r="AC71" s="155" t="str">
        <x:f>IF(OR($A71="",AC$9="",$D71=""),"",IF(AND($E71&lt;&gt;"",AC$9&lt;=$E71,AC$9+'06 Lists'!$B$11-1&gt;=$D71),"B","")&amp;IF(AND($F71&lt;&gt;"",AC$9&lt;=$F71,AC$9+'06 Lists'!$B$11-1&gt;=$D71),"F",""))</x:f>
      </x:c>
      <x:c r="AD71" s="155" t="str">
        <x:f>IF(OR($A71="",AD$9="",$D71=""),"",IF(AND($E71&lt;&gt;"",AD$9&lt;=$E71,AD$9+'06 Lists'!$B$11-1&gt;=$D71),"B","")&amp;IF(AND($F71&lt;&gt;"",AD$9&lt;=$F71,AD$9+'06 Lists'!$B$11-1&gt;=$D71),"F",""))</x:f>
      </x:c>
      <x:c r="AE71" s="155" t="str">
        <x:f>IF(OR($A71="",AE$9="",$D71=""),"",IF(AND($E71&lt;&gt;"",AE$9&lt;=$E71,AE$9+'06 Lists'!$B$11-1&gt;=$D71),"B","")&amp;IF(AND($F71&lt;&gt;"",AE$9&lt;=$F71,AE$9+'06 Lists'!$B$11-1&gt;=$D71),"F",""))</x:f>
      </x:c>
      <x:c r="AF71" s="155" t="str">
        <x:f>IF(OR($A71="",AF$9="",$D71=""),"",IF(AND($E71&lt;&gt;"",AF$9&lt;=$E71,AF$9+'06 Lists'!$B$11-1&gt;=$D71),"B","")&amp;IF(AND($F71&lt;&gt;"",AF$9&lt;=$F71,AF$9+'06 Lists'!$B$11-1&gt;=$D71),"F",""))</x:f>
      </x:c>
      <x:c r="AG71" s="155" t="str">
        <x:f>IF(OR($A71="",AG$9="",$D71=""),"",IF(AND($E71&lt;&gt;"",AG$9&lt;=$E71,AG$9+'06 Lists'!$B$11-1&gt;=$D71),"B","")&amp;IF(AND($F71&lt;&gt;"",AG$9&lt;=$F71,AG$9+'06 Lists'!$B$11-1&gt;=$D71),"F",""))</x:f>
      </x:c>
    </x:row>
    <x:row r="72" ht="31" customHeight="1">
      <x:c r="A72" s="155" t="str">
        <x:f>IF('B1 Schedule'!A72="","",IF('B1 Schedule'!A72="","",'B1 Schedule'!A72))</x:f>
      </x:c>
      <x:c r="B72" s="155" t="str">
        <x:f>IF('B1 Schedule'!A72="","",IF('B1 Schedule'!B72="","",'B1 Schedule'!B72))</x:f>
      </x:c>
      <x:c r="C72" s="155" t="str">
        <x:f>IF('B1 Schedule'!A72="","",IF('B1 Schedule'!D72="","",'B1 Schedule'!D72))</x:f>
      </x:c>
      <x:c r="D72" s="246" t="str">
        <x:f>IF('B1 Schedule'!A72="","",IF('B1 Schedule'!F72="","",'B1 Schedule'!F72))</x:f>
      </x:c>
      <x:c r="E72" s="246" t="str">
        <x:f>IF('B1 Schedule'!A72="","",IF('B1 Schedule'!G72="","",'B1 Schedule'!G72))</x:f>
      </x:c>
      <x:c r="F72" s="246" t="str">
        <x:f>IF('B1 Schedule'!A72="","",IF('B1 Schedule'!I72&lt;&gt;"",'B1 Schedule'!I72,IF('B1 Schedule'!J72="","",'B1 Schedule'!J72)))</x:f>
      </x:c>
      <x:c r="G72" s="155" t="str">
        <x:f>IF('B1 Schedule'!A72="","",IF('B1 Schedule'!N72="","",'B1 Schedule'!N72))</x:f>
      </x:c>
      <x:c r="H72" s="155" t="str">
        <x:f>IF(OR($A72="",H$9="",$D72=""),"",IF(AND($E72&lt;&gt;"",H$9&lt;=$E72,H$9+'06 Lists'!$B$11-1&gt;=$D72),"B","")&amp;IF(AND($F72&lt;&gt;"",H$9&lt;=$F72,H$9+'06 Lists'!$B$11-1&gt;=$D72),"F",""))</x:f>
      </x:c>
      <x:c r="I72" s="155" t="str">
        <x:f>IF(OR($A72="",I$9="",$D72=""),"",IF(AND($E72&lt;&gt;"",I$9&lt;=$E72,I$9+'06 Lists'!$B$11-1&gt;=$D72),"B","")&amp;IF(AND($F72&lt;&gt;"",I$9&lt;=$F72,I$9+'06 Lists'!$B$11-1&gt;=$D72),"F",""))</x:f>
      </x:c>
      <x:c r="J72" s="155" t="str">
        <x:f>IF(OR($A72="",J$9="",$D72=""),"",IF(AND($E72&lt;&gt;"",J$9&lt;=$E72,J$9+'06 Lists'!$B$11-1&gt;=$D72),"B","")&amp;IF(AND($F72&lt;&gt;"",J$9&lt;=$F72,J$9+'06 Lists'!$B$11-1&gt;=$D72),"F",""))</x:f>
      </x:c>
      <x:c r="K72" s="155" t="str">
        <x:f>IF(OR($A72="",K$9="",$D72=""),"",IF(AND($E72&lt;&gt;"",K$9&lt;=$E72,K$9+'06 Lists'!$B$11-1&gt;=$D72),"B","")&amp;IF(AND($F72&lt;&gt;"",K$9&lt;=$F72,K$9+'06 Lists'!$B$11-1&gt;=$D72),"F",""))</x:f>
      </x:c>
      <x:c r="L72" s="155" t="str">
        <x:f>IF(OR($A72="",L$9="",$D72=""),"",IF(AND($E72&lt;&gt;"",L$9&lt;=$E72,L$9+'06 Lists'!$B$11-1&gt;=$D72),"B","")&amp;IF(AND($F72&lt;&gt;"",L$9&lt;=$F72,L$9+'06 Lists'!$B$11-1&gt;=$D72),"F",""))</x:f>
      </x:c>
      <x:c r="M72" s="155" t="str">
        <x:f>IF(OR($A72="",M$9="",$D72=""),"",IF(AND($E72&lt;&gt;"",M$9&lt;=$E72,M$9+'06 Lists'!$B$11-1&gt;=$D72),"B","")&amp;IF(AND($F72&lt;&gt;"",M$9&lt;=$F72,M$9+'06 Lists'!$B$11-1&gt;=$D72),"F",""))</x:f>
      </x:c>
      <x:c r="N72" s="155" t="str">
        <x:f>IF(OR($A72="",N$9="",$D72=""),"",IF(AND($E72&lt;&gt;"",N$9&lt;=$E72,N$9+'06 Lists'!$B$11-1&gt;=$D72),"B","")&amp;IF(AND($F72&lt;&gt;"",N$9&lt;=$F72,N$9+'06 Lists'!$B$11-1&gt;=$D72),"F",""))</x:f>
      </x:c>
      <x:c r="O72" s="155" t="str">
        <x:f>IF(OR($A72="",O$9="",$D72=""),"",IF(AND($E72&lt;&gt;"",O$9&lt;=$E72,O$9+'06 Lists'!$B$11-1&gt;=$D72),"B","")&amp;IF(AND($F72&lt;&gt;"",O$9&lt;=$F72,O$9+'06 Lists'!$B$11-1&gt;=$D72),"F",""))</x:f>
      </x:c>
      <x:c r="P72" s="155" t="str">
        <x:f>IF(OR($A72="",P$9="",$D72=""),"",IF(AND($E72&lt;&gt;"",P$9&lt;=$E72,P$9+'06 Lists'!$B$11-1&gt;=$D72),"B","")&amp;IF(AND($F72&lt;&gt;"",P$9&lt;=$F72,P$9+'06 Lists'!$B$11-1&gt;=$D72),"F",""))</x:f>
      </x:c>
      <x:c r="Q72" s="155" t="str">
        <x:f>IF(OR($A72="",Q$9="",$D72=""),"",IF(AND($E72&lt;&gt;"",Q$9&lt;=$E72,Q$9+'06 Lists'!$B$11-1&gt;=$D72),"B","")&amp;IF(AND($F72&lt;&gt;"",Q$9&lt;=$F72,Q$9+'06 Lists'!$B$11-1&gt;=$D72),"F",""))</x:f>
      </x:c>
      <x:c r="R72" s="155" t="str">
        <x:f>IF(OR($A72="",R$9="",$D72=""),"",IF(AND($E72&lt;&gt;"",R$9&lt;=$E72,R$9+'06 Lists'!$B$11-1&gt;=$D72),"B","")&amp;IF(AND($F72&lt;&gt;"",R$9&lt;=$F72,R$9+'06 Lists'!$B$11-1&gt;=$D72),"F",""))</x:f>
      </x:c>
      <x:c r="S72" s="155" t="str">
        <x:f>IF(OR($A72="",S$9="",$D72=""),"",IF(AND($E72&lt;&gt;"",S$9&lt;=$E72,S$9+'06 Lists'!$B$11-1&gt;=$D72),"B","")&amp;IF(AND($F72&lt;&gt;"",S$9&lt;=$F72,S$9+'06 Lists'!$B$11-1&gt;=$D72),"F",""))</x:f>
      </x:c>
      <x:c r="T72" s="155" t="str">
        <x:f>IF(OR($A72="",T$9="",$D72=""),"",IF(AND($E72&lt;&gt;"",T$9&lt;=$E72,T$9+'06 Lists'!$B$11-1&gt;=$D72),"B","")&amp;IF(AND($F72&lt;&gt;"",T$9&lt;=$F72,T$9+'06 Lists'!$B$11-1&gt;=$D72),"F",""))</x:f>
      </x:c>
      <x:c r="U72" s="155" t="str">
        <x:f>IF(OR($A72="",U$9="",$D72=""),"",IF(AND($E72&lt;&gt;"",U$9&lt;=$E72,U$9+'06 Lists'!$B$11-1&gt;=$D72),"B","")&amp;IF(AND($F72&lt;&gt;"",U$9&lt;=$F72,U$9+'06 Lists'!$B$11-1&gt;=$D72),"F",""))</x:f>
      </x:c>
      <x:c r="V72" s="155" t="str">
        <x:f>IF(OR($A72="",V$9="",$D72=""),"",IF(AND($E72&lt;&gt;"",V$9&lt;=$E72,V$9+'06 Lists'!$B$11-1&gt;=$D72),"B","")&amp;IF(AND($F72&lt;&gt;"",V$9&lt;=$F72,V$9+'06 Lists'!$B$11-1&gt;=$D72),"F",""))</x:f>
      </x:c>
      <x:c r="W72" s="155" t="str">
        <x:f>IF(OR($A72="",W$9="",$D72=""),"",IF(AND($E72&lt;&gt;"",W$9&lt;=$E72,W$9+'06 Lists'!$B$11-1&gt;=$D72),"B","")&amp;IF(AND($F72&lt;&gt;"",W$9&lt;=$F72,W$9+'06 Lists'!$B$11-1&gt;=$D72),"F",""))</x:f>
      </x:c>
      <x:c r="X72" s="155" t="str">
        <x:f>IF(OR($A72="",X$9="",$D72=""),"",IF(AND($E72&lt;&gt;"",X$9&lt;=$E72,X$9+'06 Lists'!$B$11-1&gt;=$D72),"B","")&amp;IF(AND($F72&lt;&gt;"",X$9&lt;=$F72,X$9+'06 Lists'!$B$11-1&gt;=$D72),"F",""))</x:f>
      </x:c>
      <x:c r="Y72" s="155" t="str">
        <x:f>IF(OR($A72="",Y$9="",$D72=""),"",IF(AND($E72&lt;&gt;"",Y$9&lt;=$E72,Y$9+'06 Lists'!$B$11-1&gt;=$D72),"B","")&amp;IF(AND($F72&lt;&gt;"",Y$9&lt;=$F72,Y$9+'06 Lists'!$B$11-1&gt;=$D72),"F",""))</x:f>
      </x:c>
      <x:c r="Z72" s="155" t="str">
        <x:f>IF(OR($A72="",Z$9="",$D72=""),"",IF(AND($E72&lt;&gt;"",Z$9&lt;=$E72,Z$9+'06 Lists'!$B$11-1&gt;=$D72),"B","")&amp;IF(AND($F72&lt;&gt;"",Z$9&lt;=$F72,Z$9+'06 Lists'!$B$11-1&gt;=$D72),"F",""))</x:f>
      </x:c>
      <x:c r="AA72" s="155" t="str">
        <x:f>IF(OR($A72="",AA$9="",$D72=""),"",IF(AND($E72&lt;&gt;"",AA$9&lt;=$E72,AA$9+'06 Lists'!$B$11-1&gt;=$D72),"B","")&amp;IF(AND($F72&lt;&gt;"",AA$9&lt;=$F72,AA$9+'06 Lists'!$B$11-1&gt;=$D72),"F",""))</x:f>
      </x:c>
      <x:c r="AB72" s="155" t="str">
        <x:f>IF(OR($A72="",AB$9="",$D72=""),"",IF(AND($E72&lt;&gt;"",AB$9&lt;=$E72,AB$9+'06 Lists'!$B$11-1&gt;=$D72),"B","")&amp;IF(AND($F72&lt;&gt;"",AB$9&lt;=$F72,AB$9+'06 Lists'!$B$11-1&gt;=$D72),"F",""))</x:f>
      </x:c>
      <x:c r="AC72" s="155" t="str">
        <x:f>IF(OR($A72="",AC$9="",$D72=""),"",IF(AND($E72&lt;&gt;"",AC$9&lt;=$E72,AC$9+'06 Lists'!$B$11-1&gt;=$D72),"B","")&amp;IF(AND($F72&lt;&gt;"",AC$9&lt;=$F72,AC$9+'06 Lists'!$B$11-1&gt;=$D72),"F",""))</x:f>
      </x:c>
      <x:c r="AD72" s="155" t="str">
        <x:f>IF(OR($A72="",AD$9="",$D72=""),"",IF(AND($E72&lt;&gt;"",AD$9&lt;=$E72,AD$9+'06 Lists'!$B$11-1&gt;=$D72),"B","")&amp;IF(AND($F72&lt;&gt;"",AD$9&lt;=$F72,AD$9+'06 Lists'!$B$11-1&gt;=$D72),"F",""))</x:f>
      </x:c>
      <x:c r="AE72" s="155" t="str">
        <x:f>IF(OR($A72="",AE$9="",$D72=""),"",IF(AND($E72&lt;&gt;"",AE$9&lt;=$E72,AE$9+'06 Lists'!$B$11-1&gt;=$D72),"B","")&amp;IF(AND($F72&lt;&gt;"",AE$9&lt;=$F72,AE$9+'06 Lists'!$B$11-1&gt;=$D72),"F",""))</x:f>
      </x:c>
      <x:c r="AF72" s="155" t="str">
        <x:f>IF(OR($A72="",AF$9="",$D72=""),"",IF(AND($E72&lt;&gt;"",AF$9&lt;=$E72,AF$9+'06 Lists'!$B$11-1&gt;=$D72),"B","")&amp;IF(AND($F72&lt;&gt;"",AF$9&lt;=$F72,AF$9+'06 Lists'!$B$11-1&gt;=$D72),"F",""))</x:f>
      </x:c>
      <x:c r="AG72" s="155" t="str">
        <x:f>IF(OR($A72="",AG$9="",$D72=""),"",IF(AND($E72&lt;&gt;"",AG$9&lt;=$E72,AG$9+'06 Lists'!$B$11-1&gt;=$D72),"B","")&amp;IF(AND($F72&lt;&gt;"",AG$9&lt;=$F72,AG$9+'06 Lists'!$B$11-1&gt;=$D72),"F",""))</x:f>
      </x:c>
    </x:row>
    <x:row r="73" ht="31" customHeight="1">
      <x:c r="A73" s="155" t="str">
        <x:f>IF('B1 Schedule'!A73="","",IF('B1 Schedule'!A73="","",'B1 Schedule'!A73))</x:f>
      </x:c>
      <x:c r="B73" s="155" t="str">
        <x:f>IF('B1 Schedule'!A73="","",IF('B1 Schedule'!B73="","",'B1 Schedule'!B73))</x:f>
      </x:c>
      <x:c r="C73" s="155" t="str">
        <x:f>IF('B1 Schedule'!A73="","",IF('B1 Schedule'!D73="","",'B1 Schedule'!D73))</x:f>
      </x:c>
      <x:c r="D73" s="246" t="str">
        <x:f>IF('B1 Schedule'!A73="","",IF('B1 Schedule'!F73="","",'B1 Schedule'!F73))</x:f>
      </x:c>
      <x:c r="E73" s="246" t="str">
        <x:f>IF('B1 Schedule'!A73="","",IF('B1 Schedule'!G73="","",'B1 Schedule'!G73))</x:f>
      </x:c>
      <x:c r="F73" s="246" t="str">
        <x:f>IF('B1 Schedule'!A73="","",IF('B1 Schedule'!I73&lt;&gt;"",'B1 Schedule'!I73,IF('B1 Schedule'!J73="","",'B1 Schedule'!J73)))</x:f>
      </x:c>
      <x:c r="G73" s="155" t="str">
        <x:f>IF('B1 Schedule'!A73="","",IF('B1 Schedule'!N73="","",'B1 Schedule'!N73))</x:f>
      </x:c>
      <x:c r="H73" s="155" t="str">
        <x:f>IF(OR($A73="",H$9="",$D73=""),"",IF(AND($E73&lt;&gt;"",H$9&lt;=$E73,H$9+'06 Lists'!$B$11-1&gt;=$D73),"B","")&amp;IF(AND($F73&lt;&gt;"",H$9&lt;=$F73,H$9+'06 Lists'!$B$11-1&gt;=$D73),"F",""))</x:f>
      </x:c>
      <x:c r="I73" s="155" t="str">
        <x:f>IF(OR($A73="",I$9="",$D73=""),"",IF(AND($E73&lt;&gt;"",I$9&lt;=$E73,I$9+'06 Lists'!$B$11-1&gt;=$D73),"B","")&amp;IF(AND($F73&lt;&gt;"",I$9&lt;=$F73,I$9+'06 Lists'!$B$11-1&gt;=$D73),"F",""))</x:f>
      </x:c>
      <x:c r="J73" s="155" t="str">
        <x:f>IF(OR($A73="",J$9="",$D73=""),"",IF(AND($E73&lt;&gt;"",J$9&lt;=$E73,J$9+'06 Lists'!$B$11-1&gt;=$D73),"B","")&amp;IF(AND($F73&lt;&gt;"",J$9&lt;=$F73,J$9+'06 Lists'!$B$11-1&gt;=$D73),"F",""))</x:f>
      </x:c>
      <x:c r="K73" s="155" t="str">
        <x:f>IF(OR($A73="",K$9="",$D73=""),"",IF(AND($E73&lt;&gt;"",K$9&lt;=$E73,K$9+'06 Lists'!$B$11-1&gt;=$D73),"B","")&amp;IF(AND($F73&lt;&gt;"",K$9&lt;=$F73,K$9+'06 Lists'!$B$11-1&gt;=$D73),"F",""))</x:f>
      </x:c>
      <x:c r="L73" s="155" t="str">
        <x:f>IF(OR($A73="",L$9="",$D73=""),"",IF(AND($E73&lt;&gt;"",L$9&lt;=$E73,L$9+'06 Lists'!$B$11-1&gt;=$D73),"B","")&amp;IF(AND($F73&lt;&gt;"",L$9&lt;=$F73,L$9+'06 Lists'!$B$11-1&gt;=$D73),"F",""))</x:f>
      </x:c>
      <x:c r="M73" s="155" t="str">
        <x:f>IF(OR($A73="",M$9="",$D73=""),"",IF(AND($E73&lt;&gt;"",M$9&lt;=$E73,M$9+'06 Lists'!$B$11-1&gt;=$D73),"B","")&amp;IF(AND($F73&lt;&gt;"",M$9&lt;=$F73,M$9+'06 Lists'!$B$11-1&gt;=$D73),"F",""))</x:f>
      </x:c>
      <x:c r="N73" s="155" t="str">
        <x:f>IF(OR($A73="",N$9="",$D73=""),"",IF(AND($E73&lt;&gt;"",N$9&lt;=$E73,N$9+'06 Lists'!$B$11-1&gt;=$D73),"B","")&amp;IF(AND($F73&lt;&gt;"",N$9&lt;=$F73,N$9+'06 Lists'!$B$11-1&gt;=$D73),"F",""))</x:f>
      </x:c>
      <x:c r="O73" s="155" t="str">
        <x:f>IF(OR($A73="",O$9="",$D73=""),"",IF(AND($E73&lt;&gt;"",O$9&lt;=$E73,O$9+'06 Lists'!$B$11-1&gt;=$D73),"B","")&amp;IF(AND($F73&lt;&gt;"",O$9&lt;=$F73,O$9+'06 Lists'!$B$11-1&gt;=$D73),"F",""))</x:f>
      </x:c>
      <x:c r="P73" s="155" t="str">
        <x:f>IF(OR($A73="",P$9="",$D73=""),"",IF(AND($E73&lt;&gt;"",P$9&lt;=$E73,P$9+'06 Lists'!$B$11-1&gt;=$D73),"B","")&amp;IF(AND($F73&lt;&gt;"",P$9&lt;=$F73,P$9+'06 Lists'!$B$11-1&gt;=$D73),"F",""))</x:f>
      </x:c>
      <x:c r="Q73" s="155" t="str">
        <x:f>IF(OR($A73="",Q$9="",$D73=""),"",IF(AND($E73&lt;&gt;"",Q$9&lt;=$E73,Q$9+'06 Lists'!$B$11-1&gt;=$D73),"B","")&amp;IF(AND($F73&lt;&gt;"",Q$9&lt;=$F73,Q$9+'06 Lists'!$B$11-1&gt;=$D73),"F",""))</x:f>
      </x:c>
      <x:c r="R73" s="155" t="str">
        <x:f>IF(OR($A73="",R$9="",$D73=""),"",IF(AND($E73&lt;&gt;"",R$9&lt;=$E73,R$9+'06 Lists'!$B$11-1&gt;=$D73),"B","")&amp;IF(AND($F73&lt;&gt;"",R$9&lt;=$F73,R$9+'06 Lists'!$B$11-1&gt;=$D73),"F",""))</x:f>
      </x:c>
      <x:c r="S73" s="155" t="str">
        <x:f>IF(OR($A73="",S$9="",$D73=""),"",IF(AND($E73&lt;&gt;"",S$9&lt;=$E73,S$9+'06 Lists'!$B$11-1&gt;=$D73),"B","")&amp;IF(AND($F73&lt;&gt;"",S$9&lt;=$F73,S$9+'06 Lists'!$B$11-1&gt;=$D73),"F",""))</x:f>
      </x:c>
      <x:c r="T73" s="155" t="str">
        <x:f>IF(OR($A73="",T$9="",$D73=""),"",IF(AND($E73&lt;&gt;"",T$9&lt;=$E73,T$9+'06 Lists'!$B$11-1&gt;=$D73),"B","")&amp;IF(AND($F73&lt;&gt;"",T$9&lt;=$F73,T$9+'06 Lists'!$B$11-1&gt;=$D73),"F",""))</x:f>
      </x:c>
      <x:c r="U73" s="155" t="str">
        <x:f>IF(OR($A73="",U$9="",$D73=""),"",IF(AND($E73&lt;&gt;"",U$9&lt;=$E73,U$9+'06 Lists'!$B$11-1&gt;=$D73),"B","")&amp;IF(AND($F73&lt;&gt;"",U$9&lt;=$F73,U$9+'06 Lists'!$B$11-1&gt;=$D73),"F",""))</x:f>
      </x:c>
      <x:c r="V73" s="155" t="str">
        <x:f>IF(OR($A73="",V$9="",$D73=""),"",IF(AND($E73&lt;&gt;"",V$9&lt;=$E73,V$9+'06 Lists'!$B$11-1&gt;=$D73),"B","")&amp;IF(AND($F73&lt;&gt;"",V$9&lt;=$F73,V$9+'06 Lists'!$B$11-1&gt;=$D73),"F",""))</x:f>
      </x:c>
      <x:c r="W73" s="155" t="str">
        <x:f>IF(OR($A73="",W$9="",$D73=""),"",IF(AND($E73&lt;&gt;"",W$9&lt;=$E73,W$9+'06 Lists'!$B$11-1&gt;=$D73),"B","")&amp;IF(AND($F73&lt;&gt;"",W$9&lt;=$F73,W$9+'06 Lists'!$B$11-1&gt;=$D73),"F",""))</x:f>
      </x:c>
      <x:c r="X73" s="155" t="str">
        <x:f>IF(OR($A73="",X$9="",$D73=""),"",IF(AND($E73&lt;&gt;"",X$9&lt;=$E73,X$9+'06 Lists'!$B$11-1&gt;=$D73),"B","")&amp;IF(AND($F73&lt;&gt;"",X$9&lt;=$F73,X$9+'06 Lists'!$B$11-1&gt;=$D73),"F",""))</x:f>
      </x:c>
      <x:c r="Y73" s="155" t="str">
        <x:f>IF(OR($A73="",Y$9="",$D73=""),"",IF(AND($E73&lt;&gt;"",Y$9&lt;=$E73,Y$9+'06 Lists'!$B$11-1&gt;=$D73),"B","")&amp;IF(AND($F73&lt;&gt;"",Y$9&lt;=$F73,Y$9+'06 Lists'!$B$11-1&gt;=$D73),"F",""))</x:f>
      </x:c>
      <x:c r="Z73" s="155" t="str">
        <x:f>IF(OR($A73="",Z$9="",$D73=""),"",IF(AND($E73&lt;&gt;"",Z$9&lt;=$E73,Z$9+'06 Lists'!$B$11-1&gt;=$D73),"B","")&amp;IF(AND($F73&lt;&gt;"",Z$9&lt;=$F73,Z$9+'06 Lists'!$B$11-1&gt;=$D73),"F",""))</x:f>
      </x:c>
      <x:c r="AA73" s="155" t="str">
        <x:f>IF(OR($A73="",AA$9="",$D73=""),"",IF(AND($E73&lt;&gt;"",AA$9&lt;=$E73,AA$9+'06 Lists'!$B$11-1&gt;=$D73),"B","")&amp;IF(AND($F73&lt;&gt;"",AA$9&lt;=$F73,AA$9+'06 Lists'!$B$11-1&gt;=$D73),"F",""))</x:f>
      </x:c>
      <x:c r="AB73" s="155" t="str">
        <x:f>IF(OR($A73="",AB$9="",$D73=""),"",IF(AND($E73&lt;&gt;"",AB$9&lt;=$E73,AB$9+'06 Lists'!$B$11-1&gt;=$D73),"B","")&amp;IF(AND($F73&lt;&gt;"",AB$9&lt;=$F73,AB$9+'06 Lists'!$B$11-1&gt;=$D73),"F",""))</x:f>
      </x:c>
      <x:c r="AC73" s="155" t="str">
        <x:f>IF(OR($A73="",AC$9="",$D73=""),"",IF(AND($E73&lt;&gt;"",AC$9&lt;=$E73,AC$9+'06 Lists'!$B$11-1&gt;=$D73),"B","")&amp;IF(AND($F73&lt;&gt;"",AC$9&lt;=$F73,AC$9+'06 Lists'!$B$11-1&gt;=$D73),"F",""))</x:f>
      </x:c>
      <x:c r="AD73" s="155" t="str">
        <x:f>IF(OR($A73="",AD$9="",$D73=""),"",IF(AND($E73&lt;&gt;"",AD$9&lt;=$E73,AD$9+'06 Lists'!$B$11-1&gt;=$D73),"B","")&amp;IF(AND($F73&lt;&gt;"",AD$9&lt;=$F73,AD$9+'06 Lists'!$B$11-1&gt;=$D73),"F",""))</x:f>
      </x:c>
      <x:c r="AE73" s="155" t="str">
        <x:f>IF(OR($A73="",AE$9="",$D73=""),"",IF(AND($E73&lt;&gt;"",AE$9&lt;=$E73,AE$9+'06 Lists'!$B$11-1&gt;=$D73),"B","")&amp;IF(AND($F73&lt;&gt;"",AE$9&lt;=$F73,AE$9+'06 Lists'!$B$11-1&gt;=$D73),"F",""))</x:f>
      </x:c>
      <x:c r="AF73" s="155" t="str">
        <x:f>IF(OR($A73="",AF$9="",$D73=""),"",IF(AND($E73&lt;&gt;"",AF$9&lt;=$E73,AF$9+'06 Lists'!$B$11-1&gt;=$D73),"B","")&amp;IF(AND($F73&lt;&gt;"",AF$9&lt;=$F73,AF$9+'06 Lists'!$B$11-1&gt;=$D73),"F",""))</x:f>
      </x:c>
      <x:c r="AG73" s="155" t="str">
        <x:f>IF(OR($A73="",AG$9="",$D73=""),"",IF(AND($E73&lt;&gt;"",AG$9&lt;=$E73,AG$9+'06 Lists'!$B$11-1&gt;=$D73),"B","")&amp;IF(AND($F73&lt;&gt;"",AG$9&lt;=$F73,AG$9+'06 Lists'!$B$11-1&gt;=$D73),"F",""))</x:f>
      </x:c>
    </x:row>
    <x:row r="74" ht="31" customHeight="1">
      <x:c r="A74" s="155" t="str">
        <x:f>IF('B1 Schedule'!A74="","",IF('B1 Schedule'!A74="","",'B1 Schedule'!A74))</x:f>
      </x:c>
      <x:c r="B74" s="155" t="str">
        <x:f>IF('B1 Schedule'!A74="","",IF('B1 Schedule'!B74="","",'B1 Schedule'!B74))</x:f>
      </x:c>
      <x:c r="C74" s="155" t="str">
        <x:f>IF('B1 Schedule'!A74="","",IF('B1 Schedule'!D74="","",'B1 Schedule'!D74))</x:f>
      </x:c>
      <x:c r="D74" s="246" t="str">
        <x:f>IF('B1 Schedule'!A74="","",IF('B1 Schedule'!F74="","",'B1 Schedule'!F74))</x:f>
      </x:c>
      <x:c r="E74" s="246" t="str">
        <x:f>IF('B1 Schedule'!A74="","",IF('B1 Schedule'!G74="","",'B1 Schedule'!G74))</x:f>
      </x:c>
      <x:c r="F74" s="246" t="str">
        <x:f>IF('B1 Schedule'!A74="","",IF('B1 Schedule'!I74&lt;&gt;"",'B1 Schedule'!I74,IF('B1 Schedule'!J74="","",'B1 Schedule'!J74)))</x:f>
      </x:c>
      <x:c r="G74" s="155" t="str">
        <x:f>IF('B1 Schedule'!A74="","",IF('B1 Schedule'!N74="","",'B1 Schedule'!N74))</x:f>
      </x:c>
      <x:c r="H74" s="155" t="str">
        <x:f>IF(OR($A74="",H$9="",$D74=""),"",IF(AND($E74&lt;&gt;"",H$9&lt;=$E74,H$9+'06 Lists'!$B$11-1&gt;=$D74),"B","")&amp;IF(AND($F74&lt;&gt;"",H$9&lt;=$F74,H$9+'06 Lists'!$B$11-1&gt;=$D74),"F",""))</x:f>
      </x:c>
      <x:c r="I74" s="155" t="str">
        <x:f>IF(OR($A74="",I$9="",$D74=""),"",IF(AND($E74&lt;&gt;"",I$9&lt;=$E74,I$9+'06 Lists'!$B$11-1&gt;=$D74),"B","")&amp;IF(AND($F74&lt;&gt;"",I$9&lt;=$F74,I$9+'06 Lists'!$B$11-1&gt;=$D74),"F",""))</x:f>
      </x:c>
      <x:c r="J74" s="155" t="str">
        <x:f>IF(OR($A74="",J$9="",$D74=""),"",IF(AND($E74&lt;&gt;"",J$9&lt;=$E74,J$9+'06 Lists'!$B$11-1&gt;=$D74),"B","")&amp;IF(AND($F74&lt;&gt;"",J$9&lt;=$F74,J$9+'06 Lists'!$B$11-1&gt;=$D74),"F",""))</x:f>
      </x:c>
      <x:c r="K74" s="155" t="str">
        <x:f>IF(OR($A74="",K$9="",$D74=""),"",IF(AND($E74&lt;&gt;"",K$9&lt;=$E74,K$9+'06 Lists'!$B$11-1&gt;=$D74),"B","")&amp;IF(AND($F74&lt;&gt;"",K$9&lt;=$F74,K$9+'06 Lists'!$B$11-1&gt;=$D74),"F",""))</x:f>
      </x:c>
      <x:c r="L74" s="155" t="str">
        <x:f>IF(OR($A74="",L$9="",$D74=""),"",IF(AND($E74&lt;&gt;"",L$9&lt;=$E74,L$9+'06 Lists'!$B$11-1&gt;=$D74),"B","")&amp;IF(AND($F74&lt;&gt;"",L$9&lt;=$F74,L$9+'06 Lists'!$B$11-1&gt;=$D74),"F",""))</x:f>
      </x:c>
      <x:c r="M74" s="155" t="str">
        <x:f>IF(OR($A74="",M$9="",$D74=""),"",IF(AND($E74&lt;&gt;"",M$9&lt;=$E74,M$9+'06 Lists'!$B$11-1&gt;=$D74),"B","")&amp;IF(AND($F74&lt;&gt;"",M$9&lt;=$F74,M$9+'06 Lists'!$B$11-1&gt;=$D74),"F",""))</x:f>
      </x:c>
      <x:c r="N74" s="155" t="str">
        <x:f>IF(OR($A74="",N$9="",$D74=""),"",IF(AND($E74&lt;&gt;"",N$9&lt;=$E74,N$9+'06 Lists'!$B$11-1&gt;=$D74),"B","")&amp;IF(AND($F74&lt;&gt;"",N$9&lt;=$F74,N$9+'06 Lists'!$B$11-1&gt;=$D74),"F",""))</x:f>
      </x:c>
      <x:c r="O74" s="155" t="str">
        <x:f>IF(OR($A74="",O$9="",$D74=""),"",IF(AND($E74&lt;&gt;"",O$9&lt;=$E74,O$9+'06 Lists'!$B$11-1&gt;=$D74),"B","")&amp;IF(AND($F74&lt;&gt;"",O$9&lt;=$F74,O$9+'06 Lists'!$B$11-1&gt;=$D74),"F",""))</x:f>
      </x:c>
      <x:c r="P74" s="155" t="str">
        <x:f>IF(OR($A74="",P$9="",$D74=""),"",IF(AND($E74&lt;&gt;"",P$9&lt;=$E74,P$9+'06 Lists'!$B$11-1&gt;=$D74),"B","")&amp;IF(AND($F74&lt;&gt;"",P$9&lt;=$F74,P$9+'06 Lists'!$B$11-1&gt;=$D74),"F",""))</x:f>
      </x:c>
      <x:c r="Q74" s="155" t="str">
        <x:f>IF(OR($A74="",Q$9="",$D74=""),"",IF(AND($E74&lt;&gt;"",Q$9&lt;=$E74,Q$9+'06 Lists'!$B$11-1&gt;=$D74),"B","")&amp;IF(AND($F74&lt;&gt;"",Q$9&lt;=$F74,Q$9+'06 Lists'!$B$11-1&gt;=$D74),"F",""))</x:f>
      </x:c>
      <x:c r="R74" s="155" t="str">
        <x:f>IF(OR($A74="",R$9="",$D74=""),"",IF(AND($E74&lt;&gt;"",R$9&lt;=$E74,R$9+'06 Lists'!$B$11-1&gt;=$D74),"B","")&amp;IF(AND($F74&lt;&gt;"",R$9&lt;=$F74,R$9+'06 Lists'!$B$11-1&gt;=$D74),"F",""))</x:f>
      </x:c>
      <x:c r="S74" s="155" t="str">
        <x:f>IF(OR($A74="",S$9="",$D74=""),"",IF(AND($E74&lt;&gt;"",S$9&lt;=$E74,S$9+'06 Lists'!$B$11-1&gt;=$D74),"B","")&amp;IF(AND($F74&lt;&gt;"",S$9&lt;=$F74,S$9+'06 Lists'!$B$11-1&gt;=$D74),"F",""))</x:f>
      </x:c>
      <x:c r="T74" s="155" t="str">
        <x:f>IF(OR($A74="",T$9="",$D74=""),"",IF(AND($E74&lt;&gt;"",T$9&lt;=$E74,T$9+'06 Lists'!$B$11-1&gt;=$D74),"B","")&amp;IF(AND($F74&lt;&gt;"",T$9&lt;=$F74,T$9+'06 Lists'!$B$11-1&gt;=$D74),"F",""))</x:f>
      </x:c>
      <x:c r="U74" s="155" t="str">
        <x:f>IF(OR($A74="",U$9="",$D74=""),"",IF(AND($E74&lt;&gt;"",U$9&lt;=$E74,U$9+'06 Lists'!$B$11-1&gt;=$D74),"B","")&amp;IF(AND($F74&lt;&gt;"",U$9&lt;=$F74,U$9+'06 Lists'!$B$11-1&gt;=$D74),"F",""))</x:f>
      </x:c>
      <x:c r="V74" s="155" t="str">
        <x:f>IF(OR($A74="",V$9="",$D74=""),"",IF(AND($E74&lt;&gt;"",V$9&lt;=$E74,V$9+'06 Lists'!$B$11-1&gt;=$D74),"B","")&amp;IF(AND($F74&lt;&gt;"",V$9&lt;=$F74,V$9+'06 Lists'!$B$11-1&gt;=$D74),"F",""))</x:f>
      </x:c>
      <x:c r="W74" s="155" t="str">
        <x:f>IF(OR($A74="",W$9="",$D74=""),"",IF(AND($E74&lt;&gt;"",W$9&lt;=$E74,W$9+'06 Lists'!$B$11-1&gt;=$D74),"B","")&amp;IF(AND($F74&lt;&gt;"",W$9&lt;=$F74,W$9+'06 Lists'!$B$11-1&gt;=$D74),"F",""))</x:f>
      </x:c>
      <x:c r="X74" s="155" t="str">
        <x:f>IF(OR($A74="",X$9="",$D74=""),"",IF(AND($E74&lt;&gt;"",X$9&lt;=$E74,X$9+'06 Lists'!$B$11-1&gt;=$D74),"B","")&amp;IF(AND($F74&lt;&gt;"",X$9&lt;=$F74,X$9+'06 Lists'!$B$11-1&gt;=$D74),"F",""))</x:f>
      </x:c>
      <x:c r="Y74" s="155" t="str">
        <x:f>IF(OR($A74="",Y$9="",$D74=""),"",IF(AND($E74&lt;&gt;"",Y$9&lt;=$E74,Y$9+'06 Lists'!$B$11-1&gt;=$D74),"B","")&amp;IF(AND($F74&lt;&gt;"",Y$9&lt;=$F74,Y$9+'06 Lists'!$B$11-1&gt;=$D74),"F",""))</x:f>
      </x:c>
      <x:c r="Z74" s="155" t="str">
        <x:f>IF(OR($A74="",Z$9="",$D74=""),"",IF(AND($E74&lt;&gt;"",Z$9&lt;=$E74,Z$9+'06 Lists'!$B$11-1&gt;=$D74),"B","")&amp;IF(AND($F74&lt;&gt;"",Z$9&lt;=$F74,Z$9+'06 Lists'!$B$11-1&gt;=$D74),"F",""))</x:f>
      </x:c>
      <x:c r="AA74" s="155" t="str">
        <x:f>IF(OR($A74="",AA$9="",$D74=""),"",IF(AND($E74&lt;&gt;"",AA$9&lt;=$E74,AA$9+'06 Lists'!$B$11-1&gt;=$D74),"B","")&amp;IF(AND($F74&lt;&gt;"",AA$9&lt;=$F74,AA$9+'06 Lists'!$B$11-1&gt;=$D74),"F",""))</x:f>
      </x:c>
      <x:c r="AB74" s="155" t="str">
        <x:f>IF(OR($A74="",AB$9="",$D74=""),"",IF(AND($E74&lt;&gt;"",AB$9&lt;=$E74,AB$9+'06 Lists'!$B$11-1&gt;=$D74),"B","")&amp;IF(AND($F74&lt;&gt;"",AB$9&lt;=$F74,AB$9+'06 Lists'!$B$11-1&gt;=$D74),"F",""))</x:f>
      </x:c>
      <x:c r="AC74" s="155" t="str">
        <x:f>IF(OR($A74="",AC$9="",$D74=""),"",IF(AND($E74&lt;&gt;"",AC$9&lt;=$E74,AC$9+'06 Lists'!$B$11-1&gt;=$D74),"B","")&amp;IF(AND($F74&lt;&gt;"",AC$9&lt;=$F74,AC$9+'06 Lists'!$B$11-1&gt;=$D74),"F",""))</x:f>
      </x:c>
      <x:c r="AD74" s="155" t="str">
        <x:f>IF(OR($A74="",AD$9="",$D74=""),"",IF(AND($E74&lt;&gt;"",AD$9&lt;=$E74,AD$9+'06 Lists'!$B$11-1&gt;=$D74),"B","")&amp;IF(AND($F74&lt;&gt;"",AD$9&lt;=$F74,AD$9+'06 Lists'!$B$11-1&gt;=$D74),"F",""))</x:f>
      </x:c>
      <x:c r="AE74" s="155" t="str">
        <x:f>IF(OR($A74="",AE$9="",$D74=""),"",IF(AND($E74&lt;&gt;"",AE$9&lt;=$E74,AE$9+'06 Lists'!$B$11-1&gt;=$D74),"B","")&amp;IF(AND($F74&lt;&gt;"",AE$9&lt;=$F74,AE$9+'06 Lists'!$B$11-1&gt;=$D74),"F",""))</x:f>
      </x:c>
      <x:c r="AF74" s="155" t="str">
        <x:f>IF(OR($A74="",AF$9="",$D74=""),"",IF(AND($E74&lt;&gt;"",AF$9&lt;=$E74,AF$9+'06 Lists'!$B$11-1&gt;=$D74),"B","")&amp;IF(AND($F74&lt;&gt;"",AF$9&lt;=$F74,AF$9+'06 Lists'!$B$11-1&gt;=$D74),"F",""))</x:f>
      </x:c>
      <x:c r="AG74" s="155" t="str">
        <x:f>IF(OR($A74="",AG$9="",$D74=""),"",IF(AND($E74&lt;&gt;"",AG$9&lt;=$E74,AG$9+'06 Lists'!$B$11-1&gt;=$D74),"B","")&amp;IF(AND($F74&lt;&gt;"",AG$9&lt;=$F74,AG$9+'06 Lists'!$B$11-1&gt;=$D74),"F",""))</x:f>
      </x:c>
    </x:row>
    <x:row r="75" ht="31" customHeight="1">
      <x:c r="A75" s="155" t="str">
        <x:f>IF('B1 Schedule'!A75="","",IF('B1 Schedule'!A75="","",'B1 Schedule'!A75))</x:f>
      </x:c>
      <x:c r="B75" s="155" t="str">
        <x:f>IF('B1 Schedule'!A75="","",IF('B1 Schedule'!B75="","",'B1 Schedule'!B75))</x:f>
      </x:c>
      <x:c r="C75" s="155" t="str">
        <x:f>IF('B1 Schedule'!A75="","",IF('B1 Schedule'!D75="","",'B1 Schedule'!D75))</x:f>
      </x:c>
      <x:c r="D75" s="246" t="str">
        <x:f>IF('B1 Schedule'!A75="","",IF('B1 Schedule'!F75="","",'B1 Schedule'!F75))</x:f>
      </x:c>
      <x:c r="E75" s="246" t="str">
        <x:f>IF('B1 Schedule'!A75="","",IF('B1 Schedule'!G75="","",'B1 Schedule'!G75))</x:f>
      </x:c>
      <x:c r="F75" s="246" t="str">
        <x:f>IF('B1 Schedule'!A75="","",IF('B1 Schedule'!I75&lt;&gt;"",'B1 Schedule'!I75,IF('B1 Schedule'!J75="","",'B1 Schedule'!J75)))</x:f>
      </x:c>
      <x:c r="G75" s="155" t="str">
        <x:f>IF('B1 Schedule'!A75="","",IF('B1 Schedule'!N75="","",'B1 Schedule'!N75))</x:f>
      </x:c>
      <x:c r="H75" s="155" t="str">
        <x:f>IF(OR($A75="",H$9="",$D75=""),"",IF(AND($E75&lt;&gt;"",H$9&lt;=$E75,H$9+'06 Lists'!$B$11-1&gt;=$D75),"B","")&amp;IF(AND($F75&lt;&gt;"",H$9&lt;=$F75,H$9+'06 Lists'!$B$11-1&gt;=$D75),"F",""))</x:f>
      </x:c>
      <x:c r="I75" s="155" t="str">
        <x:f>IF(OR($A75="",I$9="",$D75=""),"",IF(AND($E75&lt;&gt;"",I$9&lt;=$E75,I$9+'06 Lists'!$B$11-1&gt;=$D75),"B","")&amp;IF(AND($F75&lt;&gt;"",I$9&lt;=$F75,I$9+'06 Lists'!$B$11-1&gt;=$D75),"F",""))</x:f>
      </x:c>
      <x:c r="J75" s="155" t="str">
        <x:f>IF(OR($A75="",J$9="",$D75=""),"",IF(AND($E75&lt;&gt;"",J$9&lt;=$E75,J$9+'06 Lists'!$B$11-1&gt;=$D75),"B","")&amp;IF(AND($F75&lt;&gt;"",J$9&lt;=$F75,J$9+'06 Lists'!$B$11-1&gt;=$D75),"F",""))</x:f>
      </x:c>
      <x:c r="K75" s="155" t="str">
        <x:f>IF(OR($A75="",K$9="",$D75=""),"",IF(AND($E75&lt;&gt;"",K$9&lt;=$E75,K$9+'06 Lists'!$B$11-1&gt;=$D75),"B","")&amp;IF(AND($F75&lt;&gt;"",K$9&lt;=$F75,K$9+'06 Lists'!$B$11-1&gt;=$D75),"F",""))</x:f>
      </x:c>
      <x:c r="L75" s="155" t="str">
        <x:f>IF(OR($A75="",L$9="",$D75=""),"",IF(AND($E75&lt;&gt;"",L$9&lt;=$E75,L$9+'06 Lists'!$B$11-1&gt;=$D75),"B","")&amp;IF(AND($F75&lt;&gt;"",L$9&lt;=$F75,L$9+'06 Lists'!$B$11-1&gt;=$D75),"F",""))</x:f>
      </x:c>
      <x:c r="M75" s="155" t="str">
        <x:f>IF(OR($A75="",M$9="",$D75=""),"",IF(AND($E75&lt;&gt;"",M$9&lt;=$E75,M$9+'06 Lists'!$B$11-1&gt;=$D75),"B","")&amp;IF(AND($F75&lt;&gt;"",M$9&lt;=$F75,M$9+'06 Lists'!$B$11-1&gt;=$D75),"F",""))</x:f>
      </x:c>
      <x:c r="N75" s="155" t="str">
        <x:f>IF(OR($A75="",N$9="",$D75=""),"",IF(AND($E75&lt;&gt;"",N$9&lt;=$E75,N$9+'06 Lists'!$B$11-1&gt;=$D75),"B","")&amp;IF(AND($F75&lt;&gt;"",N$9&lt;=$F75,N$9+'06 Lists'!$B$11-1&gt;=$D75),"F",""))</x:f>
      </x:c>
      <x:c r="O75" s="155" t="str">
        <x:f>IF(OR($A75="",O$9="",$D75=""),"",IF(AND($E75&lt;&gt;"",O$9&lt;=$E75,O$9+'06 Lists'!$B$11-1&gt;=$D75),"B","")&amp;IF(AND($F75&lt;&gt;"",O$9&lt;=$F75,O$9+'06 Lists'!$B$11-1&gt;=$D75),"F",""))</x:f>
      </x:c>
      <x:c r="P75" s="155" t="str">
        <x:f>IF(OR($A75="",P$9="",$D75=""),"",IF(AND($E75&lt;&gt;"",P$9&lt;=$E75,P$9+'06 Lists'!$B$11-1&gt;=$D75),"B","")&amp;IF(AND($F75&lt;&gt;"",P$9&lt;=$F75,P$9+'06 Lists'!$B$11-1&gt;=$D75),"F",""))</x:f>
      </x:c>
      <x:c r="Q75" s="155" t="str">
        <x:f>IF(OR($A75="",Q$9="",$D75=""),"",IF(AND($E75&lt;&gt;"",Q$9&lt;=$E75,Q$9+'06 Lists'!$B$11-1&gt;=$D75),"B","")&amp;IF(AND($F75&lt;&gt;"",Q$9&lt;=$F75,Q$9+'06 Lists'!$B$11-1&gt;=$D75),"F",""))</x:f>
      </x:c>
      <x:c r="R75" s="155" t="str">
        <x:f>IF(OR($A75="",R$9="",$D75=""),"",IF(AND($E75&lt;&gt;"",R$9&lt;=$E75,R$9+'06 Lists'!$B$11-1&gt;=$D75),"B","")&amp;IF(AND($F75&lt;&gt;"",R$9&lt;=$F75,R$9+'06 Lists'!$B$11-1&gt;=$D75),"F",""))</x:f>
      </x:c>
      <x:c r="S75" s="155" t="str">
        <x:f>IF(OR($A75="",S$9="",$D75=""),"",IF(AND($E75&lt;&gt;"",S$9&lt;=$E75,S$9+'06 Lists'!$B$11-1&gt;=$D75),"B","")&amp;IF(AND($F75&lt;&gt;"",S$9&lt;=$F75,S$9+'06 Lists'!$B$11-1&gt;=$D75),"F",""))</x:f>
      </x:c>
      <x:c r="T75" s="155" t="str">
        <x:f>IF(OR($A75="",T$9="",$D75=""),"",IF(AND($E75&lt;&gt;"",T$9&lt;=$E75,T$9+'06 Lists'!$B$11-1&gt;=$D75),"B","")&amp;IF(AND($F75&lt;&gt;"",T$9&lt;=$F75,T$9+'06 Lists'!$B$11-1&gt;=$D75),"F",""))</x:f>
      </x:c>
      <x:c r="U75" s="155" t="str">
        <x:f>IF(OR($A75="",U$9="",$D75=""),"",IF(AND($E75&lt;&gt;"",U$9&lt;=$E75,U$9+'06 Lists'!$B$11-1&gt;=$D75),"B","")&amp;IF(AND($F75&lt;&gt;"",U$9&lt;=$F75,U$9+'06 Lists'!$B$11-1&gt;=$D75),"F",""))</x:f>
      </x:c>
      <x:c r="V75" s="155" t="str">
        <x:f>IF(OR($A75="",V$9="",$D75=""),"",IF(AND($E75&lt;&gt;"",V$9&lt;=$E75,V$9+'06 Lists'!$B$11-1&gt;=$D75),"B","")&amp;IF(AND($F75&lt;&gt;"",V$9&lt;=$F75,V$9+'06 Lists'!$B$11-1&gt;=$D75),"F",""))</x:f>
      </x:c>
      <x:c r="W75" s="155" t="str">
        <x:f>IF(OR($A75="",W$9="",$D75=""),"",IF(AND($E75&lt;&gt;"",W$9&lt;=$E75,W$9+'06 Lists'!$B$11-1&gt;=$D75),"B","")&amp;IF(AND($F75&lt;&gt;"",W$9&lt;=$F75,W$9+'06 Lists'!$B$11-1&gt;=$D75),"F",""))</x:f>
      </x:c>
      <x:c r="X75" s="155" t="str">
        <x:f>IF(OR($A75="",X$9="",$D75=""),"",IF(AND($E75&lt;&gt;"",X$9&lt;=$E75,X$9+'06 Lists'!$B$11-1&gt;=$D75),"B","")&amp;IF(AND($F75&lt;&gt;"",X$9&lt;=$F75,X$9+'06 Lists'!$B$11-1&gt;=$D75),"F",""))</x:f>
      </x:c>
      <x:c r="Y75" s="155" t="str">
        <x:f>IF(OR($A75="",Y$9="",$D75=""),"",IF(AND($E75&lt;&gt;"",Y$9&lt;=$E75,Y$9+'06 Lists'!$B$11-1&gt;=$D75),"B","")&amp;IF(AND($F75&lt;&gt;"",Y$9&lt;=$F75,Y$9+'06 Lists'!$B$11-1&gt;=$D75),"F",""))</x:f>
      </x:c>
      <x:c r="Z75" s="155" t="str">
        <x:f>IF(OR($A75="",Z$9="",$D75=""),"",IF(AND($E75&lt;&gt;"",Z$9&lt;=$E75,Z$9+'06 Lists'!$B$11-1&gt;=$D75),"B","")&amp;IF(AND($F75&lt;&gt;"",Z$9&lt;=$F75,Z$9+'06 Lists'!$B$11-1&gt;=$D75),"F",""))</x:f>
      </x:c>
      <x:c r="AA75" s="155" t="str">
        <x:f>IF(OR($A75="",AA$9="",$D75=""),"",IF(AND($E75&lt;&gt;"",AA$9&lt;=$E75,AA$9+'06 Lists'!$B$11-1&gt;=$D75),"B","")&amp;IF(AND($F75&lt;&gt;"",AA$9&lt;=$F75,AA$9+'06 Lists'!$B$11-1&gt;=$D75),"F",""))</x:f>
      </x:c>
      <x:c r="AB75" s="155" t="str">
        <x:f>IF(OR($A75="",AB$9="",$D75=""),"",IF(AND($E75&lt;&gt;"",AB$9&lt;=$E75,AB$9+'06 Lists'!$B$11-1&gt;=$D75),"B","")&amp;IF(AND($F75&lt;&gt;"",AB$9&lt;=$F75,AB$9+'06 Lists'!$B$11-1&gt;=$D75),"F",""))</x:f>
      </x:c>
      <x:c r="AC75" s="155" t="str">
        <x:f>IF(OR($A75="",AC$9="",$D75=""),"",IF(AND($E75&lt;&gt;"",AC$9&lt;=$E75,AC$9+'06 Lists'!$B$11-1&gt;=$D75),"B","")&amp;IF(AND($F75&lt;&gt;"",AC$9&lt;=$F75,AC$9+'06 Lists'!$B$11-1&gt;=$D75),"F",""))</x:f>
      </x:c>
      <x:c r="AD75" s="155" t="str">
        <x:f>IF(OR($A75="",AD$9="",$D75=""),"",IF(AND($E75&lt;&gt;"",AD$9&lt;=$E75,AD$9+'06 Lists'!$B$11-1&gt;=$D75),"B","")&amp;IF(AND($F75&lt;&gt;"",AD$9&lt;=$F75,AD$9+'06 Lists'!$B$11-1&gt;=$D75),"F",""))</x:f>
      </x:c>
      <x:c r="AE75" s="155" t="str">
        <x:f>IF(OR($A75="",AE$9="",$D75=""),"",IF(AND($E75&lt;&gt;"",AE$9&lt;=$E75,AE$9+'06 Lists'!$B$11-1&gt;=$D75),"B","")&amp;IF(AND($F75&lt;&gt;"",AE$9&lt;=$F75,AE$9+'06 Lists'!$B$11-1&gt;=$D75),"F",""))</x:f>
      </x:c>
      <x:c r="AF75" s="155" t="str">
        <x:f>IF(OR($A75="",AF$9="",$D75=""),"",IF(AND($E75&lt;&gt;"",AF$9&lt;=$E75,AF$9+'06 Lists'!$B$11-1&gt;=$D75),"B","")&amp;IF(AND($F75&lt;&gt;"",AF$9&lt;=$F75,AF$9+'06 Lists'!$B$11-1&gt;=$D75),"F",""))</x:f>
      </x:c>
      <x:c r="AG75" s="155" t="str">
        <x:f>IF(OR($A75="",AG$9="",$D75=""),"",IF(AND($E75&lt;&gt;"",AG$9&lt;=$E75,AG$9+'06 Lists'!$B$11-1&gt;=$D75),"B","")&amp;IF(AND($F75&lt;&gt;"",AG$9&lt;=$F75,AG$9+'06 Lists'!$B$11-1&gt;=$D75),"F",""))</x:f>
      </x:c>
    </x:row>
    <x:row r="76" ht="31" customHeight="1">
      <x:c r="A76" s="155" t="str">
        <x:f>IF('B1 Schedule'!A76="","",IF('B1 Schedule'!A76="","",'B1 Schedule'!A76))</x:f>
      </x:c>
      <x:c r="B76" s="155" t="str">
        <x:f>IF('B1 Schedule'!A76="","",IF('B1 Schedule'!B76="","",'B1 Schedule'!B76))</x:f>
      </x:c>
      <x:c r="C76" s="155" t="str">
        <x:f>IF('B1 Schedule'!A76="","",IF('B1 Schedule'!D76="","",'B1 Schedule'!D76))</x:f>
      </x:c>
      <x:c r="D76" s="246" t="str">
        <x:f>IF('B1 Schedule'!A76="","",IF('B1 Schedule'!F76="","",'B1 Schedule'!F76))</x:f>
      </x:c>
      <x:c r="E76" s="246" t="str">
        <x:f>IF('B1 Schedule'!A76="","",IF('B1 Schedule'!G76="","",'B1 Schedule'!G76))</x:f>
      </x:c>
      <x:c r="F76" s="246" t="str">
        <x:f>IF('B1 Schedule'!A76="","",IF('B1 Schedule'!I76&lt;&gt;"",'B1 Schedule'!I76,IF('B1 Schedule'!J76="","",'B1 Schedule'!J76)))</x:f>
      </x:c>
      <x:c r="G76" s="155" t="str">
        <x:f>IF('B1 Schedule'!A76="","",IF('B1 Schedule'!N76="","",'B1 Schedule'!N76))</x:f>
      </x:c>
      <x:c r="H76" s="155" t="str">
        <x:f>IF(OR($A76="",H$9="",$D76=""),"",IF(AND($E76&lt;&gt;"",H$9&lt;=$E76,H$9+'06 Lists'!$B$11-1&gt;=$D76),"B","")&amp;IF(AND($F76&lt;&gt;"",H$9&lt;=$F76,H$9+'06 Lists'!$B$11-1&gt;=$D76),"F",""))</x:f>
      </x:c>
      <x:c r="I76" s="155" t="str">
        <x:f>IF(OR($A76="",I$9="",$D76=""),"",IF(AND($E76&lt;&gt;"",I$9&lt;=$E76,I$9+'06 Lists'!$B$11-1&gt;=$D76),"B","")&amp;IF(AND($F76&lt;&gt;"",I$9&lt;=$F76,I$9+'06 Lists'!$B$11-1&gt;=$D76),"F",""))</x:f>
      </x:c>
      <x:c r="J76" s="155" t="str">
        <x:f>IF(OR($A76="",J$9="",$D76=""),"",IF(AND($E76&lt;&gt;"",J$9&lt;=$E76,J$9+'06 Lists'!$B$11-1&gt;=$D76),"B","")&amp;IF(AND($F76&lt;&gt;"",J$9&lt;=$F76,J$9+'06 Lists'!$B$11-1&gt;=$D76),"F",""))</x:f>
      </x:c>
      <x:c r="K76" s="155" t="str">
        <x:f>IF(OR($A76="",K$9="",$D76=""),"",IF(AND($E76&lt;&gt;"",K$9&lt;=$E76,K$9+'06 Lists'!$B$11-1&gt;=$D76),"B","")&amp;IF(AND($F76&lt;&gt;"",K$9&lt;=$F76,K$9+'06 Lists'!$B$11-1&gt;=$D76),"F",""))</x:f>
      </x:c>
      <x:c r="L76" s="155" t="str">
        <x:f>IF(OR($A76="",L$9="",$D76=""),"",IF(AND($E76&lt;&gt;"",L$9&lt;=$E76,L$9+'06 Lists'!$B$11-1&gt;=$D76),"B","")&amp;IF(AND($F76&lt;&gt;"",L$9&lt;=$F76,L$9+'06 Lists'!$B$11-1&gt;=$D76),"F",""))</x:f>
      </x:c>
      <x:c r="M76" s="155" t="str">
        <x:f>IF(OR($A76="",M$9="",$D76=""),"",IF(AND($E76&lt;&gt;"",M$9&lt;=$E76,M$9+'06 Lists'!$B$11-1&gt;=$D76),"B","")&amp;IF(AND($F76&lt;&gt;"",M$9&lt;=$F76,M$9+'06 Lists'!$B$11-1&gt;=$D76),"F",""))</x:f>
      </x:c>
      <x:c r="N76" s="155" t="str">
        <x:f>IF(OR($A76="",N$9="",$D76=""),"",IF(AND($E76&lt;&gt;"",N$9&lt;=$E76,N$9+'06 Lists'!$B$11-1&gt;=$D76),"B","")&amp;IF(AND($F76&lt;&gt;"",N$9&lt;=$F76,N$9+'06 Lists'!$B$11-1&gt;=$D76),"F",""))</x:f>
      </x:c>
      <x:c r="O76" s="155" t="str">
        <x:f>IF(OR($A76="",O$9="",$D76=""),"",IF(AND($E76&lt;&gt;"",O$9&lt;=$E76,O$9+'06 Lists'!$B$11-1&gt;=$D76),"B","")&amp;IF(AND($F76&lt;&gt;"",O$9&lt;=$F76,O$9+'06 Lists'!$B$11-1&gt;=$D76),"F",""))</x:f>
      </x:c>
      <x:c r="P76" s="155" t="str">
        <x:f>IF(OR($A76="",P$9="",$D76=""),"",IF(AND($E76&lt;&gt;"",P$9&lt;=$E76,P$9+'06 Lists'!$B$11-1&gt;=$D76),"B","")&amp;IF(AND($F76&lt;&gt;"",P$9&lt;=$F76,P$9+'06 Lists'!$B$11-1&gt;=$D76),"F",""))</x:f>
      </x:c>
      <x:c r="Q76" s="155" t="str">
        <x:f>IF(OR($A76="",Q$9="",$D76=""),"",IF(AND($E76&lt;&gt;"",Q$9&lt;=$E76,Q$9+'06 Lists'!$B$11-1&gt;=$D76),"B","")&amp;IF(AND($F76&lt;&gt;"",Q$9&lt;=$F76,Q$9+'06 Lists'!$B$11-1&gt;=$D76),"F",""))</x:f>
      </x:c>
      <x:c r="R76" s="155" t="str">
        <x:f>IF(OR($A76="",R$9="",$D76=""),"",IF(AND($E76&lt;&gt;"",R$9&lt;=$E76,R$9+'06 Lists'!$B$11-1&gt;=$D76),"B","")&amp;IF(AND($F76&lt;&gt;"",R$9&lt;=$F76,R$9+'06 Lists'!$B$11-1&gt;=$D76),"F",""))</x:f>
      </x:c>
      <x:c r="S76" s="155" t="str">
        <x:f>IF(OR($A76="",S$9="",$D76=""),"",IF(AND($E76&lt;&gt;"",S$9&lt;=$E76,S$9+'06 Lists'!$B$11-1&gt;=$D76),"B","")&amp;IF(AND($F76&lt;&gt;"",S$9&lt;=$F76,S$9+'06 Lists'!$B$11-1&gt;=$D76),"F",""))</x:f>
      </x:c>
      <x:c r="T76" s="155" t="str">
        <x:f>IF(OR($A76="",T$9="",$D76=""),"",IF(AND($E76&lt;&gt;"",T$9&lt;=$E76,T$9+'06 Lists'!$B$11-1&gt;=$D76),"B","")&amp;IF(AND($F76&lt;&gt;"",T$9&lt;=$F76,T$9+'06 Lists'!$B$11-1&gt;=$D76),"F",""))</x:f>
      </x:c>
      <x:c r="U76" s="155" t="str">
        <x:f>IF(OR($A76="",U$9="",$D76=""),"",IF(AND($E76&lt;&gt;"",U$9&lt;=$E76,U$9+'06 Lists'!$B$11-1&gt;=$D76),"B","")&amp;IF(AND($F76&lt;&gt;"",U$9&lt;=$F76,U$9+'06 Lists'!$B$11-1&gt;=$D76),"F",""))</x:f>
      </x:c>
      <x:c r="V76" s="155" t="str">
        <x:f>IF(OR($A76="",V$9="",$D76=""),"",IF(AND($E76&lt;&gt;"",V$9&lt;=$E76,V$9+'06 Lists'!$B$11-1&gt;=$D76),"B","")&amp;IF(AND($F76&lt;&gt;"",V$9&lt;=$F76,V$9+'06 Lists'!$B$11-1&gt;=$D76),"F",""))</x:f>
      </x:c>
      <x:c r="W76" s="155" t="str">
        <x:f>IF(OR($A76="",W$9="",$D76=""),"",IF(AND($E76&lt;&gt;"",W$9&lt;=$E76,W$9+'06 Lists'!$B$11-1&gt;=$D76),"B","")&amp;IF(AND($F76&lt;&gt;"",W$9&lt;=$F76,W$9+'06 Lists'!$B$11-1&gt;=$D76),"F",""))</x:f>
      </x:c>
      <x:c r="X76" s="155" t="str">
        <x:f>IF(OR($A76="",X$9="",$D76=""),"",IF(AND($E76&lt;&gt;"",X$9&lt;=$E76,X$9+'06 Lists'!$B$11-1&gt;=$D76),"B","")&amp;IF(AND($F76&lt;&gt;"",X$9&lt;=$F76,X$9+'06 Lists'!$B$11-1&gt;=$D76),"F",""))</x:f>
      </x:c>
      <x:c r="Y76" s="155" t="str">
        <x:f>IF(OR($A76="",Y$9="",$D76=""),"",IF(AND($E76&lt;&gt;"",Y$9&lt;=$E76,Y$9+'06 Lists'!$B$11-1&gt;=$D76),"B","")&amp;IF(AND($F76&lt;&gt;"",Y$9&lt;=$F76,Y$9+'06 Lists'!$B$11-1&gt;=$D76),"F",""))</x:f>
      </x:c>
      <x:c r="Z76" s="155" t="str">
        <x:f>IF(OR($A76="",Z$9="",$D76=""),"",IF(AND($E76&lt;&gt;"",Z$9&lt;=$E76,Z$9+'06 Lists'!$B$11-1&gt;=$D76),"B","")&amp;IF(AND($F76&lt;&gt;"",Z$9&lt;=$F76,Z$9+'06 Lists'!$B$11-1&gt;=$D76),"F",""))</x:f>
      </x:c>
      <x:c r="AA76" s="155" t="str">
        <x:f>IF(OR($A76="",AA$9="",$D76=""),"",IF(AND($E76&lt;&gt;"",AA$9&lt;=$E76,AA$9+'06 Lists'!$B$11-1&gt;=$D76),"B","")&amp;IF(AND($F76&lt;&gt;"",AA$9&lt;=$F76,AA$9+'06 Lists'!$B$11-1&gt;=$D76),"F",""))</x:f>
      </x:c>
      <x:c r="AB76" s="155" t="str">
        <x:f>IF(OR($A76="",AB$9="",$D76=""),"",IF(AND($E76&lt;&gt;"",AB$9&lt;=$E76,AB$9+'06 Lists'!$B$11-1&gt;=$D76),"B","")&amp;IF(AND($F76&lt;&gt;"",AB$9&lt;=$F76,AB$9+'06 Lists'!$B$11-1&gt;=$D76),"F",""))</x:f>
      </x:c>
      <x:c r="AC76" s="155" t="str">
        <x:f>IF(OR($A76="",AC$9="",$D76=""),"",IF(AND($E76&lt;&gt;"",AC$9&lt;=$E76,AC$9+'06 Lists'!$B$11-1&gt;=$D76),"B","")&amp;IF(AND($F76&lt;&gt;"",AC$9&lt;=$F76,AC$9+'06 Lists'!$B$11-1&gt;=$D76),"F",""))</x:f>
      </x:c>
      <x:c r="AD76" s="155" t="str">
        <x:f>IF(OR($A76="",AD$9="",$D76=""),"",IF(AND($E76&lt;&gt;"",AD$9&lt;=$E76,AD$9+'06 Lists'!$B$11-1&gt;=$D76),"B","")&amp;IF(AND($F76&lt;&gt;"",AD$9&lt;=$F76,AD$9+'06 Lists'!$B$11-1&gt;=$D76),"F",""))</x:f>
      </x:c>
      <x:c r="AE76" s="155" t="str">
        <x:f>IF(OR($A76="",AE$9="",$D76=""),"",IF(AND($E76&lt;&gt;"",AE$9&lt;=$E76,AE$9+'06 Lists'!$B$11-1&gt;=$D76),"B","")&amp;IF(AND($F76&lt;&gt;"",AE$9&lt;=$F76,AE$9+'06 Lists'!$B$11-1&gt;=$D76),"F",""))</x:f>
      </x:c>
      <x:c r="AF76" s="155" t="str">
        <x:f>IF(OR($A76="",AF$9="",$D76=""),"",IF(AND($E76&lt;&gt;"",AF$9&lt;=$E76,AF$9+'06 Lists'!$B$11-1&gt;=$D76),"B","")&amp;IF(AND($F76&lt;&gt;"",AF$9&lt;=$F76,AF$9+'06 Lists'!$B$11-1&gt;=$D76),"F",""))</x:f>
      </x:c>
      <x:c r="AG76" s="155" t="str">
        <x:f>IF(OR($A76="",AG$9="",$D76=""),"",IF(AND($E76&lt;&gt;"",AG$9&lt;=$E76,AG$9+'06 Lists'!$B$11-1&gt;=$D76),"B","")&amp;IF(AND($F76&lt;&gt;"",AG$9&lt;=$F76,AG$9+'06 Lists'!$B$11-1&gt;=$D76),"F",""))</x:f>
      </x:c>
    </x:row>
    <x:row r="77" ht="31" customHeight="1">
      <x:c r="A77" s="155" t="str">
        <x:f>IF('B1 Schedule'!A77="","",IF('B1 Schedule'!A77="","",'B1 Schedule'!A77))</x:f>
      </x:c>
      <x:c r="B77" s="155" t="str">
        <x:f>IF('B1 Schedule'!A77="","",IF('B1 Schedule'!B77="","",'B1 Schedule'!B77))</x:f>
      </x:c>
      <x:c r="C77" s="155" t="str">
        <x:f>IF('B1 Schedule'!A77="","",IF('B1 Schedule'!D77="","",'B1 Schedule'!D77))</x:f>
      </x:c>
      <x:c r="D77" s="246" t="str">
        <x:f>IF('B1 Schedule'!A77="","",IF('B1 Schedule'!F77="","",'B1 Schedule'!F77))</x:f>
      </x:c>
      <x:c r="E77" s="246" t="str">
        <x:f>IF('B1 Schedule'!A77="","",IF('B1 Schedule'!G77="","",'B1 Schedule'!G77))</x:f>
      </x:c>
      <x:c r="F77" s="246" t="str">
        <x:f>IF('B1 Schedule'!A77="","",IF('B1 Schedule'!I77&lt;&gt;"",'B1 Schedule'!I77,IF('B1 Schedule'!J77="","",'B1 Schedule'!J77)))</x:f>
      </x:c>
      <x:c r="G77" s="155" t="str">
        <x:f>IF('B1 Schedule'!A77="","",IF('B1 Schedule'!N77="","",'B1 Schedule'!N77))</x:f>
      </x:c>
      <x:c r="H77" s="155" t="str">
        <x:f>IF(OR($A77="",H$9="",$D77=""),"",IF(AND($E77&lt;&gt;"",H$9&lt;=$E77,H$9+'06 Lists'!$B$11-1&gt;=$D77),"B","")&amp;IF(AND($F77&lt;&gt;"",H$9&lt;=$F77,H$9+'06 Lists'!$B$11-1&gt;=$D77),"F",""))</x:f>
      </x:c>
      <x:c r="I77" s="155" t="str">
        <x:f>IF(OR($A77="",I$9="",$D77=""),"",IF(AND($E77&lt;&gt;"",I$9&lt;=$E77,I$9+'06 Lists'!$B$11-1&gt;=$D77),"B","")&amp;IF(AND($F77&lt;&gt;"",I$9&lt;=$F77,I$9+'06 Lists'!$B$11-1&gt;=$D77),"F",""))</x:f>
      </x:c>
      <x:c r="J77" s="155" t="str">
        <x:f>IF(OR($A77="",J$9="",$D77=""),"",IF(AND($E77&lt;&gt;"",J$9&lt;=$E77,J$9+'06 Lists'!$B$11-1&gt;=$D77),"B","")&amp;IF(AND($F77&lt;&gt;"",J$9&lt;=$F77,J$9+'06 Lists'!$B$11-1&gt;=$D77),"F",""))</x:f>
      </x:c>
      <x:c r="K77" s="155" t="str">
        <x:f>IF(OR($A77="",K$9="",$D77=""),"",IF(AND($E77&lt;&gt;"",K$9&lt;=$E77,K$9+'06 Lists'!$B$11-1&gt;=$D77),"B","")&amp;IF(AND($F77&lt;&gt;"",K$9&lt;=$F77,K$9+'06 Lists'!$B$11-1&gt;=$D77),"F",""))</x:f>
      </x:c>
      <x:c r="L77" s="155" t="str">
        <x:f>IF(OR($A77="",L$9="",$D77=""),"",IF(AND($E77&lt;&gt;"",L$9&lt;=$E77,L$9+'06 Lists'!$B$11-1&gt;=$D77),"B","")&amp;IF(AND($F77&lt;&gt;"",L$9&lt;=$F77,L$9+'06 Lists'!$B$11-1&gt;=$D77),"F",""))</x:f>
      </x:c>
      <x:c r="M77" s="155" t="str">
        <x:f>IF(OR($A77="",M$9="",$D77=""),"",IF(AND($E77&lt;&gt;"",M$9&lt;=$E77,M$9+'06 Lists'!$B$11-1&gt;=$D77),"B","")&amp;IF(AND($F77&lt;&gt;"",M$9&lt;=$F77,M$9+'06 Lists'!$B$11-1&gt;=$D77),"F",""))</x:f>
      </x:c>
      <x:c r="N77" s="155" t="str">
        <x:f>IF(OR($A77="",N$9="",$D77=""),"",IF(AND($E77&lt;&gt;"",N$9&lt;=$E77,N$9+'06 Lists'!$B$11-1&gt;=$D77),"B","")&amp;IF(AND($F77&lt;&gt;"",N$9&lt;=$F77,N$9+'06 Lists'!$B$11-1&gt;=$D77),"F",""))</x:f>
      </x:c>
      <x:c r="O77" s="155" t="str">
        <x:f>IF(OR($A77="",O$9="",$D77=""),"",IF(AND($E77&lt;&gt;"",O$9&lt;=$E77,O$9+'06 Lists'!$B$11-1&gt;=$D77),"B","")&amp;IF(AND($F77&lt;&gt;"",O$9&lt;=$F77,O$9+'06 Lists'!$B$11-1&gt;=$D77),"F",""))</x:f>
      </x:c>
      <x:c r="P77" s="155" t="str">
        <x:f>IF(OR($A77="",P$9="",$D77=""),"",IF(AND($E77&lt;&gt;"",P$9&lt;=$E77,P$9+'06 Lists'!$B$11-1&gt;=$D77),"B","")&amp;IF(AND($F77&lt;&gt;"",P$9&lt;=$F77,P$9+'06 Lists'!$B$11-1&gt;=$D77),"F",""))</x:f>
      </x:c>
      <x:c r="Q77" s="155" t="str">
        <x:f>IF(OR($A77="",Q$9="",$D77=""),"",IF(AND($E77&lt;&gt;"",Q$9&lt;=$E77,Q$9+'06 Lists'!$B$11-1&gt;=$D77),"B","")&amp;IF(AND($F77&lt;&gt;"",Q$9&lt;=$F77,Q$9+'06 Lists'!$B$11-1&gt;=$D77),"F",""))</x:f>
      </x:c>
      <x:c r="R77" s="155" t="str">
        <x:f>IF(OR($A77="",R$9="",$D77=""),"",IF(AND($E77&lt;&gt;"",R$9&lt;=$E77,R$9+'06 Lists'!$B$11-1&gt;=$D77),"B","")&amp;IF(AND($F77&lt;&gt;"",R$9&lt;=$F77,R$9+'06 Lists'!$B$11-1&gt;=$D77),"F",""))</x:f>
      </x:c>
      <x:c r="S77" s="155" t="str">
        <x:f>IF(OR($A77="",S$9="",$D77=""),"",IF(AND($E77&lt;&gt;"",S$9&lt;=$E77,S$9+'06 Lists'!$B$11-1&gt;=$D77),"B","")&amp;IF(AND($F77&lt;&gt;"",S$9&lt;=$F77,S$9+'06 Lists'!$B$11-1&gt;=$D77),"F",""))</x:f>
      </x:c>
      <x:c r="T77" s="155" t="str">
        <x:f>IF(OR($A77="",T$9="",$D77=""),"",IF(AND($E77&lt;&gt;"",T$9&lt;=$E77,T$9+'06 Lists'!$B$11-1&gt;=$D77),"B","")&amp;IF(AND($F77&lt;&gt;"",T$9&lt;=$F77,T$9+'06 Lists'!$B$11-1&gt;=$D77),"F",""))</x:f>
      </x:c>
      <x:c r="U77" s="155" t="str">
        <x:f>IF(OR($A77="",U$9="",$D77=""),"",IF(AND($E77&lt;&gt;"",U$9&lt;=$E77,U$9+'06 Lists'!$B$11-1&gt;=$D77),"B","")&amp;IF(AND($F77&lt;&gt;"",U$9&lt;=$F77,U$9+'06 Lists'!$B$11-1&gt;=$D77),"F",""))</x:f>
      </x:c>
      <x:c r="V77" s="155" t="str">
        <x:f>IF(OR($A77="",V$9="",$D77=""),"",IF(AND($E77&lt;&gt;"",V$9&lt;=$E77,V$9+'06 Lists'!$B$11-1&gt;=$D77),"B","")&amp;IF(AND($F77&lt;&gt;"",V$9&lt;=$F77,V$9+'06 Lists'!$B$11-1&gt;=$D77),"F",""))</x:f>
      </x:c>
      <x:c r="W77" s="155" t="str">
        <x:f>IF(OR($A77="",W$9="",$D77=""),"",IF(AND($E77&lt;&gt;"",W$9&lt;=$E77,W$9+'06 Lists'!$B$11-1&gt;=$D77),"B","")&amp;IF(AND($F77&lt;&gt;"",W$9&lt;=$F77,W$9+'06 Lists'!$B$11-1&gt;=$D77),"F",""))</x:f>
      </x:c>
      <x:c r="X77" s="155" t="str">
        <x:f>IF(OR($A77="",X$9="",$D77=""),"",IF(AND($E77&lt;&gt;"",X$9&lt;=$E77,X$9+'06 Lists'!$B$11-1&gt;=$D77),"B","")&amp;IF(AND($F77&lt;&gt;"",X$9&lt;=$F77,X$9+'06 Lists'!$B$11-1&gt;=$D77),"F",""))</x:f>
      </x:c>
      <x:c r="Y77" s="155" t="str">
        <x:f>IF(OR($A77="",Y$9="",$D77=""),"",IF(AND($E77&lt;&gt;"",Y$9&lt;=$E77,Y$9+'06 Lists'!$B$11-1&gt;=$D77),"B","")&amp;IF(AND($F77&lt;&gt;"",Y$9&lt;=$F77,Y$9+'06 Lists'!$B$11-1&gt;=$D77),"F",""))</x:f>
      </x:c>
      <x:c r="Z77" s="155" t="str">
        <x:f>IF(OR($A77="",Z$9="",$D77=""),"",IF(AND($E77&lt;&gt;"",Z$9&lt;=$E77,Z$9+'06 Lists'!$B$11-1&gt;=$D77),"B","")&amp;IF(AND($F77&lt;&gt;"",Z$9&lt;=$F77,Z$9+'06 Lists'!$B$11-1&gt;=$D77),"F",""))</x:f>
      </x:c>
      <x:c r="AA77" s="155" t="str">
        <x:f>IF(OR($A77="",AA$9="",$D77=""),"",IF(AND($E77&lt;&gt;"",AA$9&lt;=$E77,AA$9+'06 Lists'!$B$11-1&gt;=$D77),"B","")&amp;IF(AND($F77&lt;&gt;"",AA$9&lt;=$F77,AA$9+'06 Lists'!$B$11-1&gt;=$D77),"F",""))</x:f>
      </x:c>
      <x:c r="AB77" s="155" t="str">
        <x:f>IF(OR($A77="",AB$9="",$D77=""),"",IF(AND($E77&lt;&gt;"",AB$9&lt;=$E77,AB$9+'06 Lists'!$B$11-1&gt;=$D77),"B","")&amp;IF(AND($F77&lt;&gt;"",AB$9&lt;=$F77,AB$9+'06 Lists'!$B$11-1&gt;=$D77),"F",""))</x:f>
      </x:c>
      <x:c r="AC77" s="155" t="str">
        <x:f>IF(OR($A77="",AC$9="",$D77=""),"",IF(AND($E77&lt;&gt;"",AC$9&lt;=$E77,AC$9+'06 Lists'!$B$11-1&gt;=$D77),"B","")&amp;IF(AND($F77&lt;&gt;"",AC$9&lt;=$F77,AC$9+'06 Lists'!$B$11-1&gt;=$D77),"F",""))</x:f>
      </x:c>
      <x:c r="AD77" s="155" t="str">
        <x:f>IF(OR($A77="",AD$9="",$D77=""),"",IF(AND($E77&lt;&gt;"",AD$9&lt;=$E77,AD$9+'06 Lists'!$B$11-1&gt;=$D77),"B","")&amp;IF(AND($F77&lt;&gt;"",AD$9&lt;=$F77,AD$9+'06 Lists'!$B$11-1&gt;=$D77),"F",""))</x:f>
      </x:c>
      <x:c r="AE77" s="155" t="str">
        <x:f>IF(OR($A77="",AE$9="",$D77=""),"",IF(AND($E77&lt;&gt;"",AE$9&lt;=$E77,AE$9+'06 Lists'!$B$11-1&gt;=$D77),"B","")&amp;IF(AND($F77&lt;&gt;"",AE$9&lt;=$F77,AE$9+'06 Lists'!$B$11-1&gt;=$D77),"F",""))</x:f>
      </x:c>
      <x:c r="AF77" s="155" t="str">
        <x:f>IF(OR($A77="",AF$9="",$D77=""),"",IF(AND($E77&lt;&gt;"",AF$9&lt;=$E77,AF$9+'06 Lists'!$B$11-1&gt;=$D77),"B","")&amp;IF(AND($F77&lt;&gt;"",AF$9&lt;=$F77,AF$9+'06 Lists'!$B$11-1&gt;=$D77),"F",""))</x:f>
      </x:c>
      <x:c r="AG77" s="155" t="str">
        <x:f>IF(OR($A77="",AG$9="",$D77=""),"",IF(AND($E77&lt;&gt;"",AG$9&lt;=$E77,AG$9+'06 Lists'!$B$11-1&gt;=$D77),"B","")&amp;IF(AND($F77&lt;&gt;"",AG$9&lt;=$F77,AG$9+'06 Lists'!$B$11-1&gt;=$D77),"F",""))</x:f>
      </x:c>
    </x:row>
    <x:row r="78" ht="31" customHeight="1">
      <x:c r="A78" s="155" t="str">
        <x:f>IF('B1 Schedule'!A78="","",IF('B1 Schedule'!A78="","",'B1 Schedule'!A78))</x:f>
      </x:c>
      <x:c r="B78" s="155" t="str">
        <x:f>IF('B1 Schedule'!A78="","",IF('B1 Schedule'!B78="","",'B1 Schedule'!B78))</x:f>
      </x:c>
      <x:c r="C78" s="155" t="str">
        <x:f>IF('B1 Schedule'!A78="","",IF('B1 Schedule'!D78="","",'B1 Schedule'!D78))</x:f>
      </x:c>
      <x:c r="D78" s="246" t="str">
        <x:f>IF('B1 Schedule'!A78="","",IF('B1 Schedule'!F78="","",'B1 Schedule'!F78))</x:f>
      </x:c>
      <x:c r="E78" s="246" t="str">
        <x:f>IF('B1 Schedule'!A78="","",IF('B1 Schedule'!G78="","",'B1 Schedule'!G78))</x:f>
      </x:c>
      <x:c r="F78" s="246" t="str">
        <x:f>IF('B1 Schedule'!A78="","",IF('B1 Schedule'!I78&lt;&gt;"",'B1 Schedule'!I78,IF('B1 Schedule'!J78="","",'B1 Schedule'!J78)))</x:f>
      </x:c>
      <x:c r="G78" s="155" t="str">
        <x:f>IF('B1 Schedule'!A78="","",IF('B1 Schedule'!N78="","",'B1 Schedule'!N78))</x:f>
      </x:c>
      <x:c r="H78" s="155" t="str">
        <x:f>IF(OR($A78="",H$9="",$D78=""),"",IF(AND($E78&lt;&gt;"",H$9&lt;=$E78,H$9+'06 Lists'!$B$11-1&gt;=$D78),"B","")&amp;IF(AND($F78&lt;&gt;"",H$9&lt;=$F78,H$9+'06 Lists'!$B$11-1&gt;=$D78),"F",""))</x:f>
      </x:c>
      <x:c r="I78" s="155" t="str">
        <x:f>IF(OR($A78="",I$9="",$D78=""),"",IF(AND($E78&lt;&gt;"",I$9&lt;=$E78,I$9+'06 Lists'!$B$11-1&gt;=$D78),"B","")&amp;IF(AND($F78&lt;&gt;"",I$9&lt;=$F78,I$9+'06 Lists'!$B$11-1&gt;=$D78),"F",""))</x:f>
      </x:c>
      <x:c r="J78" s="155" t="str">
        <x:f>IF(OR($A78="",J$9="",$D78=""),"",IF(AND($E78&lt;&gt;"",J$9&lt;=$E78,J$9+'06 Lists'!$B$11-1&gt;=$D78),"B","")&amp;IF(AND($F78&lt;&gt;"",J$9&lt;=$F78,J$9+'06 Lists'!$B$11-1&gt;=$D78),"F",""))</x:f>
      </x:c>
      <x:c r="K78" s="155" t="str">
        <x:f>IF(OR($A78="",K$9="",$D78=""),"",IF(AND($E78&lt;&gt;"",K$9&lt;=$E78,K$9+'06 Lists'!$B$11-1&gt;=$D78),"B","")&amp;IF(AND($F78&lt;&gt;"",K$9&lt;=$F78,K$9+'06 Lists'!$B$11-1&gt;=$D78),"F",""))</x:f>
      </x:c>
      <x:c r="L78" s="155" t="str">
        <x:f>IF(OR($A78="",L$9="",$D78=""),"",IF(AND($E78&lt;&gt;"",L$9&lt;=$E78,L$9+'06 Lists'!$B$11-1&gt;=$D78),"B","")&amp;IF(AND($F78&lt;&gt;"",L$9&lt;=$F78,L$9+'06 Lists'!$B$11-1&gt;=$D78),"F",""))</x:f>
      </x:c>
      <x:c r="M78" s="155" t="str">
        <x:f>IF(OR($A78="",M$9="",$D78=""),"",IF(AND($E78&lt;&gt;"",M$9&lt;=$E78,M$9+'06 Lists'!$B$11-1&gt;=$D78),"B","")&amp;IF(AND($F78&lt;&gt;"",M$9&lt;=$F78,M$9+'06 Lists'!$B$11-1&gt;=$D78),"F",""))</x:f>
      </x:c>
      <x:c r="N78" s="155" t="str">
        <x:f>IF(OR($A78="",N$9="",$D78=""),"",IF(AND($E78&lt;&gt;"",N$9&lt;=$E78,N$9+'06 Lists'!$B$11-1&gt;=$D78),"B","")&amp;IF(AND($F78&lt;&gt;"",N$9&lt;=$F78,N$9+'06 Lists'!$B$11-1&gt;=$D78),"F",""))</x:f>
      </x:c>
      <x:c r="O78" s="155" t="str">
        <x:f>IF(OR($A78="",O$9="",$D78=""),"",IF(AND($E78&lt;&gt;"",O$9&lt;=$E78,O$9+'06 Lists'!$B$11-1&gt;=$D78),"B","")&amp;IF(AND($F78&lt;&gt;"",O$9&lt;=$F78,O$9+'06 Lists'!$B$11-1&gt;=$D78),"F",""))</x:f>
      </x:c>
      <x:c r="P78" s="155" t="str">
        <x:f>IF(OR($A78="",P$9="",$D78=""),"",IF(AND($E78&lt;&gt;"",P$9&lt;=$E78,P$9+'06 Lists'!$B$11-1&gt;=$D78),"B","")&amp;IF(AND($F78&lt;&gt;"",P$9&lt;=$F78,P$9+'06 Lists'!$B$11-1&gt;=$D78),"F",""))</x:f>
      </x:c>
      <x:c r="Q78" s="155" t="str">
        <x:f>IF(OR($A78="",Q$9="",$D78=""),"",IF(AND($E78&lt;&gt;"",Q$9&lt;=$E78,Q$9+'06 Lists'!$B$11-1&gt;=$D78),"B","")&amp;IF(AND($F78&lt;&gt;"",Q$9&lt;=$F78,Q$9+'06 Lists'!$B$11-1&gt;=$D78),"F",""))</x:f>
      </x:c>
      <x:c r="R78" s="155" t="str">
        <x:f>IF(OR($A78="",R$9="",$D78=""),"",IF(AND($E78&lt;&gt;"",R$9&lt;=$E78,R$9+'06 Lists'!$B$11-1&gt;=$D78),"B","")&amp;IF(AND($F78&lt;&gt;"",R$9&lt;=$F78,R$9+'06 Lists'!$B$11-1&gt;=$D78),"F",""))</x:f>
      </x:c>
      <x:c r="S78" s="155" t="str">
        <x:f>IF(OR($A78="",S$9="",$D78=""),"",IF(AND($E78&lt;&gt;"",S$9&lt;=$E78,S$9+'06 Lists'!$B$11-1&gt;=$D78),"B","")&amp;IF(AND($F78&lt;&gt;"",S$9&lt;=$F78,S$9+'06 Lists'!$B$11-1&gt;=$D78),"F",""))</x:f>
      </x:c>
      <x:c r="T78" s="155" t="str">
        <x:f>IF(OR($A78="",T$9="",$D78=""),"",IF(AND($E78&lt;&gt;"",T$9&lt;=$E78,T$9+'06 Lists'!$B$11-1&gt;=$D78),"B","")&amp;IF(AND($F78&lt;&gt;"",T$9&lt;=$F78,T$9+'06 Lists'!$B$11-1&gt;=$D78),"F",""))</x:f>
      </x:c>
      <x:c r="U78" s="155" t="str">
        <x:f>IF(OR($A78="",U$9="",$D78=""),"",IF(AND($E78&lt;&gt;"",U$9&lt;=$E78,U$9+'06 Lists'!$B$11-1&gt;=$D78),"B","")&amp;IF(AND($F78&lt;&gt;"",U$9&lt;=$F78,U$9+'06 Lists'!$B$11-1&gt;=$D78),"F",""))</x:f>
      </x:c>
      <x:c r="V78" s="155" t="str">
        <x:f>IF(OR($A78="",V$9="",$D78=""),"",IF(AND($E78&lt;&gt;"",V$9&lt;=$E78,V$9+'06 Lists'!$B$11-1&gt;=$D78),"B","")&amp;IF(AND($F78&lt;&gt;"",V$9&lt;=$F78,V$9+'06 Lists'!$B$11-1&gt;=$D78),"F",""))</x:f>
      </x:c>
      <x:c r="W78" s="155" t="str">
        <x:f>IF(OR($A78="",W$9="",$D78=""),"",IF(AND($E78&lt;&gt;"",W$9&lt;=$E78,W$9+'06 Lists'!$B$11-1&gt;=$D78),"B","")&amp;IF(AND($F78&lt;&gt;"",W$9&lt;=$F78,W$9+'06 Lists'!$B$11-1&gt;=$D78),"F",""))</x:f>
      </x:c>
      <x:c r="X78" s="155" t="str">
        <x:f>IF(OR($A78="",X$9="",$D78=""),"",IF(AND($E78&lt;&gt;"",X$9&lt;=$E78,X$9+'06 Lists'!$B$11-1&gt;=$D78),"B","")&amp;IF(AND($F78&lt;&gt;"",X$9&lt;=$F78,X$9+'06 Lists'!$B$11-1&gt;=$D78),"F",""))</x:f>
      </x:c>
      <x:c r="Y78" s="155" t="str">
        <x:f>IF(OR($A78="",Y$9="",$D78=""),"",IF(AND($E78&lt;&gt;"",Y$9&lt;=$E78,Y$9+'06 Lists'!$B$11-1&gt;=$D78),"B","")&amp;IF(AND($F78&lt;&gt;"",Y$9&lt;=$F78,Y$9+'06 Lists'!$B$11-1&gt;=$D78),"F",""))</x:f>
      </x:c>
      <x:c r="Z78" s="155" t="str">
        <x:f>IF(OR($A78="",Z$9="",$D78=""),"",IF(AND($E78&lt;&gt;"",Z$9&lt;=$E78,Z$9+'06 Lists'!$B$11-1&gt;=$D78),"B","")&amp;IF(AND($F78&lt;&gt;"",Z$9&lt;=$F78,Z$9+'06 Lists'!$B$11-1&gt;=$D78),"F",""))</x:f>
      </x:c>
      <x:c r="AA78" s="155" t="str">
        <x:f>IF(OR($A78="",AA$9="",$D78=""),"",IF(AND($E78&lt;&gt;"",AA$9&lt;=$E78,AA$9+'06 Lists'!$B$11-1&gt;=$D78),"B","")&amp;IF(AND($F78&lt;&gt;"",AA$9&lt;=$F78,AA$9+'06 Lists'!$B$11-1&gt;=$D78),"F",""))</x:f>
      </x:c>
      <x:c r="AB78" s="155" t="str">
        <x:f>IF(OR($A78="",AB$9="",$D78=""),"",IF(AND($E78&lt;&gt;"",AB$9&lt;=$E78,AB$9+'06 Lists'!$B$11-1&gt;=$D78),"B","")&amp;IF(AND($F78&lt;&gt;"",AB$9&lt;=$F78,AB$9+'06 Lists'!$B$11-1&gt;=$D78),"F",""))</x:f>
      </x:c>
      <x:c r="AC78" s="155" t="str">
        <x:f>IF(OR($A78="",AC$9="",$D78=""),"",IF(AND($E78&lt;&gt;"",AC$9&lt;=$E78,AC$9+'06 Lists'!$B$11-1&gt;=$D78),"B","")&amp;IF(AND($F78&lt;&gt;"",AC$9&lt;=$F78,AC$9+'06 Lists'!$B$11-1&gt;=$D78),"F",""))</x:f>
      </x:c>
      <x:c r="AD78" s="155" t="str">
        <x:f>IF(OR($A78="",AD$9="",$D78=""),"",IF(AND($E78&lt;&gt;"",AD$9&lt;=$E78,AD$9+'06 Lists'!$B$11-1&gt;=$D78),"B","")&amp;IF(AND($F78&lt;&gt;"",AD$9&lt;=$F78,AD$9+'06 Lists'!$B$11-1&gt;=$D78),"F",""))</x:f>
      </x:c>
      <x:c r="AE78" s="155" t="str">
        <x:f>IF(OR($A78="",AE$9="",$D78=""),"",IF(AND($E78&lt;&gt;"",AE$9&lt;=$E78,AE$9+'06 Lists'!$B$11-1&gt;=$D78),"B","")&amp;IF(AND($F78&lt;&gt;"",AE$9&lt;=$F78,AE$9+'06 Lists'!$B$11-1&gt;=$D78),"F",""))</x:f>
      </x:c>
      <x:c r="AF78" s="155" t="str">
        <x:f>IF(OR($A78="",AF$9="",$D78=""),"",IF(AND($E78&lt;&gt;"",AF$9&lt;=$E78,AF$9+'06 Lists'!$B$11-1&gt;=$D78),"B","")&amp;IF(AND($F78&lt;&gt;"",AF$9&lt;=$F78,AF$9+'06 Lists'!$B$11-1&gt;=$D78),"F",""))</x:f>
      </x:c>
      <x:c r="AG78" s="155" t="str">
        <x:f>IF(OR($A78="",AG$9="",$D78=""),"",IF(AND($E78&lt;&gt;"",AG$9&lt;=$E78,AG$9+'06 Lists'!$B$11-1&gt;=$D78),"B","")&amp;IF(AND($F78&lt;&gt;"",AG$9&lt;=$F78,AG$9+'06 Lists'!$B$11-1&gt;=$D78),"F",""))</x:f>
      </x:c>
    </x:row>
    <x:row r="79" ht="31" customHeight="1">
      <x:c r="A79" s="155" t="str">
        <x:f>IF('B1 Schedule'!A79="","",IF('B1 Schedule'!A79="","",'B1 Schedule'!A79))</x:f>
      </x:c>
      <x:c r="B79" s="155" t="str">
        <x:f>IF('B1 Schedule'!A79="","",IF('B1 Schedule'!B79="","",'B1 Schedule'!B79))</x:f>
      </x:c>
      <x:c r="C79" s="155" t="str">
        <x:f>IF('B1 Schedule'!A79="","",IF('B1 Schedule'!D79="","",'B1 Schedule'!D79))</x:f>
      </x:c>
      <x:c r="D79" s="246" t="str">
        <x:f>IF('B1 Schedule'!A79="","",IF('B1 Schedule'!F79="","",'B1 Schedule'!F79))</x:f>
      </x:c>
      <x:c r="E79" s="246" t="str">
        <x:f>IF('B1 Schedule'!A79="","",IF('B1 Schedule'!G79="","",'B1 Schedule'!G79))</x:f>
      </x:c>
      <x:c r="F79" s="246" t="str">
        <x:f>IF('B1 Schedule'!A79="","",IF('B1 Schedule'!I79&lt;&gt;"",'B1 Schedule'!I79,IF('B1 Schedule'!J79="","",'B1 Schedule'!J79)))</x:f>
      </x:c>
      <x:c r="G79" s="155" t="str">
        <x:f>IF('B1 Schedule'!A79="","",IF('B1 Schedule'!N79="","",'B1 Schedule'!N79))</x:f>
      </x:c>
      <x:c r="H79" s="155" t="str">
        <x:f>IF(OR($A79="",H$9="",$D79=""),"",IF(AND($E79&lt;&gt;"",H$9&lt;=$E79,H$9+'06 Lists'!$B$11-1&gt;=$D79),"B","")&amp;IF(AND($F79&lt;&gt;"",H$9&lt;=$F79,H$9+'06 Lists'!$B$11-1&gt;=$D79),"F",""))</x:f>
      </x:c>
      <x:c r="I79" s="155" t="str">
        <x:f>IF(OR($A79="",I$9="",$D79=""),"",IF(AND($E79&lt;&gt;"",I$9&lt;=$E79,I$9+'06 Lists'!$B$11-1&gt;=$D79),"B","")&amp;IF(AND($F79&lt;&gt;"",I$9&lt;=$F79,I$9+'06 Lists'!$B$11-1&gt;=$D79),"F",""))</x:f>
      </x:c>
      <x:c r="J79" s="155" t="str">
        <x:f>IF(OR($A79="",J$9="",$D79=""),"",IF(AND($E79&lt;&gt;"",J$9&lt;=$E79,J$9+'06 Lists'!$B$11-1&gt;=$D79),"B","")&amp;IF(AND($F79&lt;&gt;"",J$9&lt;=$F79,J$9+'06 Lists'!$B$11-1&gt;=$D79),"F",""))</x:f>
      </x:c>
      <x:c r="K79" s="155" t="str">
        <x:f>IF(OR($A79="",K$9="",$D79=""),"",IF(AND($E79&lt;&gt;"",K$9&lt;=$E79,K$9+'06 Lists'!$B$11-1&gt;=$D79),"B","")&amp;IF(AND($F79&lt;&gt;"",K$9&lt;=$F79,K$9+'06 Lists'!$B$11-1&gt;=$D79),"F",""))</x:f>
      </x:c>
      <x:c r="L79" s="155" t="str">
        <x:f>IF(OR($A79="",L$9="",$D79=""),"",IF(AND($E79&lt;&gt;"",L$9&lt;=$E79,L$9+'06 Lists'!$B$11-1&gt;=$D79),"B","")&amp;IF(AND($F79&lt;&gt;"",L$9&lt;=$F79,L$9+'06 Lists'!$B$11-1&gt;=$D79),"F",""))</x:f>
      </x:c>
      <x:c r="M79" s="155" t="str">
        <x:f>IF(OR($A79="",M$9="",$D79=""),"",IF(AND($E79&lt;&gt;"",M$9&lt;=$E79,M$9+'06 Lists'!$B$11-1&gt;=$D79),"B","")&amp;IF(AND($F79&lt;&gt;"",M$9&lt;=$F79,M$9+'06 Lists'!$B$11-1&gt;=$D79),"F",""))</x:f>
      </x:c>
      <x:c r="N79" s="155" t="str">
        <x:f>IF(OR($A79="",N$9="",$D79=""),"",IF(AND($E79&lt;&gt;"",N$9&lt;=$E79,N$9+'06 Lists'!$B$11-1&gt;=$D79),"B","")&amp;IF(AND($F79&lt;&gt;"",N$9&lt;=$F79,N$9+'06 Lists'!$B$11-1&gt;=$D79),"F",""))</x:f>
      </x:c>
      <x:c r="O79" s="155" t="str">
        <x:f>IF(OR($A79="",O$9="",$D79=""),"",IF(AND($E79&lt;&gt;"",O$9&lt;=$E79,O$9+'06 Lists'!$B$11-1&gt;=$D79),"B","")&amp;IF(AND($F79&lt;&gt;"",O$9&lt;=$F79,O$9+'06 Lists'!$B$11-1&gt;=$D79),"F",""))</x:f>
      </x:c>
      <x:c r="P79" s="155" t="str">
        <x:f>IF(OR($A79="",P$9="",$D79=""),"",IF(AND($E79&lt;&gt;"",P$9&lt;=$E79,P$9+'06 Lists'!$B$11-1&gt;=$D79),"B","")&amp;IF(AND($F79&lt;&gt;"",P$9&lt;=$F79,P$9+'06 Lists'!$B$11-1&gt;=$D79),"F",""))</x:f>
      </x:c>
      <x:c r="Q79" s="155" t="str">
        <x:f>IF(OR($A79="",Q$9="",$D79=""),"",IF(AND($E79&lt;&gt;"",Q$9&lt;=$E79,Q$9+'06 Lists'!$B$11-1&gt;=$D79),"B","")&amp;IF(AND($F79&lt;&gt;"",Q$9&lt;=$F79,Q$9+'06 Lists'!$B$11-1&gt;=$D79),"F",""))</x:f>
      </x:c>
      <x:c r="R79" s="155" t="str">
        <x:f>IF(OR($A79="",R$9="",$D79=""),"",IF(AND($E79&lt;&gt;"",R$9&lt;=$E79,R$9+'06 Lists'!$B$11-1&gt;=$D79),"B","")&amp;IF(AND($F79&lt;&gt;"",R$9&lt;=$F79,R$9+'06 Lists'!$B$11-1&gt;=$D79),"F",""))</x:f>
      </x:c>
      <x:c r="S79" s="155" t="str">
        <x:f>IF(OR($A79="",S$9="",$D79=""),"",IF(AND($E79&lt;&gt;"",S$9&lt;=$E79,S$9+'06 Lists'!$B$11-1&gt;=$D79),"B","")&amp;IF(AND($F79&lt;&gt;"",S$9&lt;=$F79,S$9+'06 Lists'!$B$11-1&gt;=$D79),"F",""))</x:f>
      </x:c>
      <x:c r="T79" s="155" t="str">
        <x:f>IF(OR($A79="",T$9="",$D79=""),"",IF(AND($E79&lt;&gt;"",T$9&lt;=$E79,T$9+'06 Lists'!$B$11-1&gt;=$D79),"B","")&amp;IF(AND($F79&lt;&gt;"",T$9&lt;=$F79,T$9+'06 Lists'!$B$11-1&gt;=$D79),"F",""))</x:f>
      </x:c>
      <x:c r="U79" s="155" t="str">
        <x:f>IF(OR($A79="",U$9="",$D79=""),"",IF(AND($E79&lt;&gt;"",U$9&lt;=$E79,U$9+'06 Lists'!$B$11-1&gt;=$D79),"B","")&amp;IF(AND($F79&lt;&gt;"",U$9&lt;=$F79,U$9+'06 Lists'!$B$11-1&gt;=$D79),"F",""))</x:f>
      </x:c>
      <x:c r="V79" s="155" t="str">
        <x:f>IF(OR($A79="",V$9="",$D79=""),"",IF(AND($E79&lt;&gt;"",V$9&lt;=$E79,V$9+'06 Lists'!$B$11-1&gt;=$D79),"B","")&amp;IF(AND($F79&lt;&gt;"",V$9&lt;=$F79,V$9+'06 Lists'!$B$11-1&gt;=$D79),"F",""))</x:f>
      </x:c>
      <x:c r="W79" s="155" t="str">
        <x:f>IF(OR($A79="",W$9="",$D79=""),"",IF(AND($E79&lt;&gt;"",W$9&lt;=$E79,W$9+'06 Lists'!$B$11-1&gt;=$D79),"B","")&amp;IF(AND($F79&lt;&gt;"",W$9&lt;=$F79,W$9+'06 Lists'!$B$11-1&gt;=$D79),"F",""))</x:f>
      </x:c>
      <x:c r="X79" s="155" t="str">
        <x:f>IF(OR($A79="",X$9="",$D79=""),"",IF(AND($E79&lt;&gt;"",X$9&lt;=$E79,X$9+'06 Lists'!$B$11-1&gt;=$D79),"B","")&amp;IF(AND($F79&lt;&gt;"",X$9&lt;=$F79,X$9+'06 Lists'!$B$11-1&gt;=$D79),"F",""))</x:f>
      </x:c>
      <x:c r="Y79" s="155" t="str">
        <x:f>IF(OR($A79="",Y$9="",$D79=""),"",IF(AND($E79&lt;&gt;"",Y$9&lt;=$E79,Y$9+'06 Lists'!$B$11-1&gt;=$D79),"B","")&amp;IF(AND($F79&lt;&gt;"",Y$9&lt;=$F79,Y$9+'06 Lists'!$B$11-1&gt;=$D79),"F",""))</x:f>
      </x:c>
      <x:c r="Z79" s="155" t="str">
        <x:f>IF(OR($A79="",Z$9="",$D79=""),"",IF(AND($E79&lt;&gt;"",Z$9&lt;=$E79,Z$9+'06 Lists'!$B$11-1&gt;=$D79),"B","")&amp;IF(AND($F79&lt;&gt;"",Z$9&lt;=$F79,Z$9+'06 Lists'!$B$11-1&gt;=$D79),"F",""))</x:f>
      </x:c>
      <x:c r="AA79" s="155" t="str">
        <x:f>IF(OR($A79="",AA$9="",$D79=""),"",IF(AND($E79&lt;&gt;"",AA$9&lt;=$E79,AA$9+'06 Lists'!$B$11-1&gt;=$D79),"B","")&amp;IF(AND($F79&lt;&gt;"",AA$9&lt;=$F79,AA$9+'06 Lists'!$B$11-1&gt;=$D79),"F",""))</x:f>
      </x:c>
      <x:c r="AB79" s="155" t="str">
        <x:f>IF(OR($A79="",AB$9="",$D79=""),"",IF(AND($E79&lt;&gt;"",AB$9&lt;=$E79,AB$9+'06 Lists'!$B$11-1&gt;=$D79),"B","")&amp;IF(AND($F79&lt;&gt;"",AB$9&lt;=$F79,AB$9+'06 Lists'!$B$11-1&gt;=$D79),"F",""))</x:f>
      </x:c>
      <x:c r="AC79" s="155" t="str">
        <x:f>IF(OR($A79="",AC$9="",$D79=""),"",IF(AND($E79&lt;&gt;"",AC$9&lt;=$E79,AC$9+'06 Lists'!$B$11-1&gt;=$D79),"B","")&amp;IF(AND($F79&lt;&gt;"",AC$9&lt;=$F79,AC$9+'06 Lists'!$B$11-1&gt;=$D79),"F",""))</x:f>
      </x:c>
      <x:c r="AD79" s="155" t="str">
        <x:f>IF(OR($A79="",AD$9="",$D79=""),"",IF(AND($E79&lt;&gt;"",AD$9&lt;=$E79,AD$9+'06 Lists'!$B$11-1&gt;=$D79),"B","")&amp;IF(AND($F79&lt;&gt;"",AD$9&lt;=$F79,AD$9+'06 Lists'!$B$11-1&gt;=$D79),"F",""))</x:f>
      </x:c>
      <x:c r="AE79" s="155" t="str">
        <x:f>IF(OR($A79="",AE$9="",$D79=""),"",IF(AND($E79&lt;&gt;"",AE$9&lt;=$E79,AE$9+'06 Lists'!$B$11-1&gt;=$D79),"B","")&amp;IF(AND($F79&lt;&gt;"",AE$9&lt;=$F79,AE$9+'06 Lists'!$B$11-1&gt;=$D79),"F",""))</x:f>
      </x:c>
      <x:c r="AF79" s="155" t="str">
        <x:f>IF(OR($A79="",AF$9="",$D79=""),"",IF(AND($E79&lt;&gt;"",AF$9&lt;=$E79,AF$9+'06 Lists'!$B$11-1&gt;=$D79),"B","")&amp;IF(AND($F79&lt;&gt;"",AF$9&lt;=$F79,AF$9+'06 Lists'!$B$11-1&gt;=$D79),"F",""))</x:f>
      </x:c>
      <x:c r="AG79" s="155" t="str">
        <x:f>IF(OR($A79="",AG$9="",$D79=""),"",IF(AND($E79&lt;&gt;"",AG$9&lt;=$E79,AG$9+'06 Lists'!$B$11-1&gt;=$D79),"B","")&amp;IF(AND($F79&lt;&gt;"",AG$9&lt;=$F79,AG$9+'06 Lists'!$B$11-1&gt;=$D79),"F",""))</x:f>
      </x:c>
    </x:row>
    <x:row r="80" ht="31" customHeight="1">
      <x:c r="A80" s="155" t="str">
        <x:f>IF('B1 Schedule'!A80="","",IF('B1 Schedule'!A80="","",'B1 Schedule'!A80))</x:f>
      </x:c>
      <x:c r="B80" s="155" t="str">
        <x:f>IF('B1 Schedule'!A80="","",IF('B1 Schedule'!B80="","",'B1 Schedule'!B80))</x:f>
      </x:c>
      <x:c r="C80" s="155" t="str">
        <x:f>IF('B1 Schedule'!A80="","",IF('B1 Schedule'!D80="","",'B1 Schedule'!D80))</x:f>
      </x:c>
      <x:c r="D80" s="246" t="str">
        <x:f>IF('B1 Schedule'!A80="","",IF('B1 Schedule'!F80="","",'B1 Schedule'!F80))</x:f>
      </x:c>
      <x:c r="E80" s="246" t="str">
        <x:f>IF('B1 Schedule'!A80="","",IF('B1 Schedule'!G80="","",'B1 Schedule'!G80))</x:f>
      </x:c>
      <x:c r="F80" s="246" t="str">
        <x:f>IF('B1 Schedule'!A80="","",IF('B1 Schedule'!I80&lt;&gt;"",'B1 Schedule'!I80,IF('B1 Schedule'!J80="","",'B1 Schedule'!J80)))</x:f>
      </x:c>
      <x:c r="G80" s="155" t="str">
        <x:f>IF('B1 Schedule'!A80="","",IF('B1 Schedule'!N80="","",'B1 Schedule'!N80))</x:f>
      </x:c>
      <x:c r="H80" s="155" t="str">
        <x:f>IF(OR($A80="",H$9="",$D80=""),"",IF(AND($E80&lt;&gt;"",H$9&lt;=$E80,H$9+'06 Lists'!$B$11-1&gt;=$D80),"B","")&amp;IF(AND($F80&lt;&gt;"",H$9&lt;=$F80,H$9+'06 Lists'!$B$11-1&gt;=$D80),"F",""))</x:f>
      </x:c>
      <x:c r="I80" s="155" t="str">
        <x:f>IF(OR($A80="",I$9="",$D80=""),"",IF(AND($E80&lt;&gt;"",I$9&lt;=$E80,I$9+'06 Lists'!$B$11-1&gt;=$D80),"B","")&amp;IF(AND($F80&lt;&gt;"",I$9&lt;=$F80,I$9+'06 Lists'!$B$11-1&gt;=$D80),"F",""))</x:f>
      </x:c>
      <x:c r="J80" s="155" t="str">
        <x:f>IF(OR($A80="",J$9="",$D80=""),"",IF(AND($E80&lt;&gt;"",J$9&lt;=$E80,J$9+'06 Lists'!$B$11-1&gt;=$D80),"B","")&amp;IF(AND($F80&lt;&gt;"",J$9&lt;=$F80,J$9+'06 Lists'!$B$11-1&gt;=$D80),"F",""))</x:f>
      </x:c>
      <x:c r="K80" s="155" t="str">
        <x:f>IF(OR($A80="",K$9="",$D80=""),"",IF(AND($E80&lt;&gt;"",K$9&lt;=$E80,K$9+'06 Lists'!$B$11-1&gt;=$D80),"B","")&amp;IF(AND($F80&lt;&gt;"",K$9&lt;=$F80,K$9+'06 Lists'!$B$11-1&gt;=$D80),"F",""))</x:f>
      </x:c>
      <x:c r="L80" s="155" t="str">
        <x:f>IF(OR($A80="",L$9="",$D80=""),"",IF(AND($E80&lt;&gt;"",L$9&lt;=$E80,L$9+'06 Lists'!$B$11-1&gt;=$D80),"B","")&amp;IF(AND($F80&lt;&gt;"",L$9&lt;=$F80,L$9+'06 Lists'!$B$11-1&gt;=$D80),"F",""))</x:f>
      </x:c>
      <x:c r="M80" s="155" t="str">
        <x:f>IF(OR($A80="",M$9="",$D80=""),"",IF(AND($E80&lt;&gt;"",M$9&lt;=$E80,M$9+'06 Lists'!$B$11-1&gt;=$D80),"B","")&amp;IF(AND($F80&lt;&gt;"",M$9&lt;=$F80,M$9+'06 Lists'!$B$11-1&gt;=$D80),"F",""))</x:f>
      </x:c>
      <x:c r="N80" s="155" t="str">
        <x:f>IF(OR($A80="",N$9="",$D80=""),"",IF(AND($E80&lt;&gt;"",N$9&lt;=$E80,N$9+'06 Lists'!$B$11-1&gt;=$D80),"B","")&amp;IF(AND($F80&lt;&gt;"",N$9&lt;=$F80,N$9+'06 Lists'!$B$11-1&gt;=$D80),"F",""))</x:f>
      </x:c>
      <x:c r="O80" s="155" t="str">
        <x:f>IF(OR($A80="",O$9="",$D80=""),"",IF(AND($E80&lt;&gt;"",O$9&lt;=$E80,O$9+'06 Lists'!$B$11-1&gt;=$D80),"B","")&amp;IF(AND($F80&lt;&gt;"",O$9&lt;=$F80,O$9+'06 Lists'!$B$11-1&gt;=$D80),"F",""))</x:f>
      </x:c>
      <x:c r="P80" s="155" t="str">
        <x:f>IF(OR($A80="",P$9="",$D80=""),"",IF(AND($E80&lt;&gt;"",P$9&lt;=$E80,P$9+'06 Lists'!$B$11-1&gt;=$D80),"B","")&amp;IF(AND($F80&lt;&gt;"",P$9&lt;=$F80,P$9+'06 Lists'!$B$11-1&gt;=$D80),"F",""))</x:f>
      </x:c>
      <x:c r="Q80" s="155" t="str">
        <x:f>IF(OR($A80="",Q$9="",$D80=""),"",IF(AND($E80&lt;&gt;"",Q$9&lt;=$E80,Q$9+'06 Lists'!$B$11-1&gt;=$D80),"B","")&amp;IF(AND($F80&lt;&gt;"",Q$9&lt;=$F80,Q$9+'06 Lists'!$B$11-1&gt;=$D80),"F",""))</x:f>
      </x:c>
      <x:c r="R80" s="155" t="str">
        <x:f>IF(OR($A80="",R$9="",$D80=""),"",IF(AND($E80&lt;&gt;"",R$9&lt;=$E80,R$9+'06 Lists'!$B$11-1&gt;=$D80),"B","")&amp;IF(AND($F80&lt;&gt;"",R$9&lt;=$F80,R$9+'06 Lists'!$B$11-1&gt;=$D80),"F",""))</x:f>
      </x:c>
      <x:c r="S80" s="155" t="str">
        <x:f>IF(OR($A80="",S$9="",$D80=""),"",IF(AND($E80&lt;&gt;"",S$9&lt;=$E80,S$9+'06 Lists'!$B$11-1&gt;=$D80),"B","")&amp;IF(AND($F80&lt;&gt;"",S$9&lt;=$F80,S$9+'06 Lists'!$B$11-1&gt;=$D80),"F",""))</x:f>
      </x:c>
      <x:c r="T80" s="155" t="str">
        <x:f>IF(OR($A80="",T$9="",$D80=""),"",IF(AND($E80&lt;&gt;"",T$9&lt;=$E80,T$9+'06 Lists'!$B$11-1&gt;=$D80),"B","")&amp;IF(AND($F80&lt;&gt;"",T$9&lt;=$F80,T$9+'06 Lists'!$B$11-1&gt;=$D80),"F",""))</x:f>
      </x:c>
      <x:c r="U80" s="155" t="str">
        <x:f>IF(OR($A80="",U$9="",$D80=""),"",IF(AND($E80&lt;&gt;"",U$9&lt;=$E80,U$9+'06 Lists'!$B$11-1&gt;=$D80),"B","")&amp;IF(AND($F80&lt;&gt;"",U$9&lt;=$F80,U$9+'06 Lists'!$B$11-1&gt;=$D80),"F",""))</x:f>
      </x:c>
      <x:c r="V80" s="155" t="str">
        <x:f>IF(OR($A80="",V$9="",$D80=""),"",IF(AND($E80&lt;&gt;"",V$9&lt;=$E80,V$9+'06 Lists'!$B$11-1&gt;=$D80),"B","")&amp;IF(AND($F80&lt;&gt;"",V$9&lt;=$F80,V$9+'06 Lists'!$B$11-1&gt;=$D80),"F",""))</x:f>
      </x:c>
      <x:c r="W80" s="155" t="str">
        <x:f>IF(OR($A80="",W$9="",$D80=""),"",IF(AND($E80&lt;&gt;"",W$9&lt;=$E80,W$9+'06 Lists'!$B$11-1&gt;=$D80),"B","")&amp;IF(AND($F80&lt;&gt;"",W$9&lt;=$F80,W$9+'06 Lists'!$B$11-1&gt;=$D80),"F",""))</x:f>
      </x:c>
      <x:c r="X80" s="155" t="str">
        <x:f>IF(OR($A80="",X$9="",$D80=""),"",IF(AND($E80&lt;&gt;"",X$9&lt;=$E80,X$9+'06 Lists'!$B$11-1&gt;=$D80),"B","")&amp;IF(AND($F80&lt;&gt;"",X$9&lt;=$F80,X$9+'06 Lists'!$B$11-1&gt;=$D80),"F",""))</x:f>
      </x:c>
      <x:c r="Y80" s="155" t="str">
        <x:f>IF(OR($A80="",Y$9="",$D80=""),"",IF(AND($E80&lt;&gt;"",Y$9&lt;=$E80,Y$9+'06 Lists'!$B$11-1&gt;=$D80),"B","")&amp;IF(AND($F80&lt;&gt;"",Y$9&lt;=$F80,Y$9+'06 Lists'!$B$11-1&gt;=$D80),"F",""))</x:f>
      </x:c>
      <x:c r="Z80" s="155" t="str">
        <x:f>IF(OR($A80="",Z$9="",$D80=""),"",IF(AND($E80&lt;&gt;"",Z$9&lt;=$E80,Z$9+'06 Lists'!$B$11-1&gt;=$D80),"B","")&amp;IF(AND($F80&lt;&gt;"",Z$9&lt;=$F80,Z$9+'06 Lists'!$B$11-1&gt;=$D80),"F",""))</x:f>
      </x:c>
      <x:c r="AA80" s="155" t="str">
        <x:f>IF(OR($A80="",AA$9="",$D80=""),"",IF(AND($E80&lt;&gt;"",AA$9&lt;=$E80,AA$9+'06 Lists'!$B$11-1&gt;=$D80),"B","")&amp;IF(AND($F80&lt;&gt;"",AA$9&lt;=$F80,AA$9+'06 Lists'!$B$11-1&gt;=$D80),"F",""))</x:f>
      </x:c>
      <x:c r="AB80" s="155" t="str">
        <x:f>IF(OR($A80="",AB$9="",$D80=""),"",IF(AND($E80&lt;&gt;"",AB$9&lt;=$E80,AB$9+'06 Lists'!$B$11-1&gt;=$D80),"B","")&amp;IF(AND($F80&lt;&gt;"",AB$9&lt;=$F80,AB$9+'06 Lists'!$B$11-1&gt;=$D80),"F",""))</x:f>
      </x:c>
      <x:c r="AC80" s="155" t="str">
        <x:f>IF(OR($A80="",AC$9="",$D80=""),"",IF(AND($E80&lt;&gt;"",AC$9&lt;=$E80,AC$9+'06 Lists'!$B$11-1&gt;=$D80),"B","")&amp;IF(AND($F80&lt;&gt;"",AC$9&lt;=$F80,AC$9+'06 Lists'!$B$11-1&gt;=$D80),"F",""))</x:f>
      </x:c>
      <x:c r="AD80" s="155" t="str">
        <x:f>IF(OR($A80="",AD$9="",$D80=""),"",IF(AND($E80&lt;&gt;"",AD$9&lt;=$E80,AD$9+'06 Lists'!$B$11-1&gt;=$D80),"B","")&amp;IF(AND($F80&lt;&gt;"",AD$9&lt;=$F80,AD$9+'06 Lists'!$B$11-1&gt;=$D80),"F",""))</x:f>
      </x:c>
      <x:c r="AE80" s="155" t="str">
        <x:f>IF(OR($A80="",AE$9="",$D80=""),"",IF(AND($E80&lt;&gt;"",AE$9&lt;=$E80,AE$9+'06 Lists'!$B$11-1&gt;=$D80),"B","")&amp;IF(AND($F80&lt;&gt;"",AE$9&lt;=$F80,AE$9+'06 Lists'!$B$11-1&gt;=$D80),"F",""))</x:f>
      </x:c>
      <x:c r="AF80" s="155" t="str">
        <x:f>IF(OR($A80="",AF$9="",$D80=""),"",IF(AND($E80&lt;&gt;"",AF$9&lt;=$E80,AF$9+'06 Lists'!$B$11-1&gt;=$D80),"B","")&amp;IF(AND($F80&lt;&gt;"",AF$9&lt;=$F80,AF$9+'06 Lists'!$B$11-1&gt;=$D80),"F",""))</x:f>
      </x:c>
      <x:c r="AG80" s="155" t="str">
        <x:f>IF(OR($A80="",AG$9="",$D80=""),"",IF(AND($E80&lt;&gt;"",AG$9&lt;=$E80,AG$9+'06 Lists'!$B$11-1&gt;=$D80),"B","")&amp;IF(AND($F80&lt;&gt;"",AG$9&lt;=$F80,AG$9+'06 Lists'!$B$11-1&gt;=$D80),"F",""))</x:f>
      </x:c>
    </x:row>
    <x:row r="81" ht="31" customHeight="1">
      <x:c r="A81" s="155" t="str">
        <x:f>IF('B1 Schedule'!A81="","",IF('B1 Schedule'!A81="","",'B1 Schedule'!A81))</x:f>
      </x:c>
      <x:c r="B81" s="155" t="str">
        <x:f>IF('B1 Schedule'!A81="","",IF('B1 Schedule'!B81="","",'B1 Schedule'!B81))</x:f>
      </x:c>
      <x:c r="C81" s="155" t="str">
        <x:f>IF('B1 Schedule'!A81="","",IF('B1 Schedule'!D81="","",'B1 Schedule'!D81))</x:f>
      </x:c>
      <x:c r="D81" s="246" t="str">
        <x:f>IF('B1 Schedule'!A81="","",IF('B1 Schedule'!F81="","",'B1 Schedule'!F81))</x:f>
      </x:c>
      <x:c r="E81" s="246" t="str">
        <x:f>IF('B1 Schedule'!A81="","",IF('B1 Schedule'!G81="","",'B1 Schedule'!G81))</x:f>
      </x:c>
      <x:c r="F81" s="246" t="str">
        <x:f>IF('B1 Schedule'!A81="","",IF('B1 Schedule'!I81&lt;&gt;"",'B1 Schedule'!I81,IF('B1 Schedule'!J81="","",'B1 Schedule'!J81)))</x:f>
      </x:c>
      <x:c r="G81" s="155" t="str">
        <x:f>IF('B1 Schedule'!A81="","",IF('B1 Schedule'!N81="","",'B1 Schedule'!N81))</x:f>
      </x:c>
      <x:c r="H81" s="155" t="str">
        <x:f>IF(OR($A81="",H$9="",$D81=""),"",IF(AND($E81&lt;&gt;"",H$9&lt;=$E81,H$9+'06 Lists'!$B$11-1&gt;=$D81),"B","")&amp;IF(AND($F81&lt;&gt;"",H$9&lt;=$F81,H$9+'06 Lists'!$B$11-1&gt;=$D81),"F",""))</x:f>
      </x:c>
      <x:c r="I81" s="155" t="str">
        <x:f>IF(OR($A81="",I$9="",$D81=""),"",IF(AND($E81&lt;&gt;"",I$9&lt;=$E81,I$9+'06 Lists'!$B$11-1&gt;=$D81),"B","")&amp;IF(AND($F81&lt;&gt;"",I$9&lt;=$F81,I$9+'06 Lists'!$B$11-1&gt;=$D81),"F",""))</x:f>
      </x:c>
      <x:c r="J81" s="155" t="str">
        <x:f>IF(OR($A81="",J$9="",$D81=""),"",IF(AND($E81&lt;&gt;"",J$9&lt;=$E81,J$9+'06 Lists'!$B$11-1&gt;=$D81),"B","")&amp;IF(AND($F81&lt;&gt;"",J$9&lt;=$F81,J$9+'06 Lists'!$B$11-1&gt;=$D81),"F",""))</x:f>
      </x:c>
      <x:c r="K81" s="155" t="str">
        <x:f>IF(OR($A81="",K$9="",$D81=""),"",IF(AND($E81&lt;&gt;"",K$9&lt;=$E81,K$9+'06 Lists'!$B$11-1&gt;=$D81),"B","")&amp;IF(AND($F81&lt;&gt;"",K$9&lt;=$F81,K$9+'06 Lists'!$B$11-1&gt;=$D81),"F",""))</x:f>
      </x:c>
      <x:c r="L81" s="155" t="str">
        <x:f>IF(OR($A81="",L$9="",$D81=""),"",IF(AND($E81&lt;&gt;"",L$9&lt;=$E81,L$9+'06 Lists'!$B$11-1&gt;=$D81),"B","")&amp;IF(AND($F81&lt;&gt;"",L$9&lt;=$F81,L$9+'06 Lists'!$B$11-1&gt;=$D81),"F",""))</x:f>
      </x:c>
      <x:c r="M81" s="155" t="str">
        <x:f>IF(OR($A81="",M$9="",$D81=""),"",IF(AND($E81&lt;&gt;"",M$9&lt;=$E81,M$9+'06 Lists'!$B$11-1&gt;=$D81),"B","")&amp;IF(AND($F81&lt;&gt;"",M$9&lt;=$F81,M$9+'06 Lists'!$B$11-1&gt;=$D81),"F",""))</x:f>
      </x:c>
      <x:c r="N81" s="155" t="str">
        <x:f>IF(OR($A81="",N$9="",$D81=""),"",IF(AND($E81&lt;&gt;"",N$9&lt;=$E81,N$9+'06 Lists'!$B$11-1&gt;=$D81),"B","")&amp;IF(AND($F81&lt;&gt;"",N$9&lt;=$F81,N$9+'06 Lists'!$B$11-1&gt;=$D81),"F",""))</x:f>
      </x:c>
      <x:c r="O81" s="155" t="str">
        <x:f>IF(OR($A81="",O$9="",$D81=""),"",IF(AND($E81&lt;&gt;"",O$9&lt;=$E81,O$9+'06 Lists'!$B$11-1&gt;=$D81),"B","")&amp;IF(AND($F81&lt;&gt;"",O$9&lt;=$F81,O$9+'06 Lists'!$B$11-1&gt;=$D81),"F",""))</x:f>
      </x:c>
      <x:c r="P81" s="155" t="str">
        <x:f>IF(OR($A81="",P$9="",$D81=""),"",IF(AND($E81&lt;&gt;"",P$9&lt;=$E81,P$9+'06 Lists'!$B$11-1&gt;=$D81),"B","")&amp;IF(AND($F81&lt;&gt;"",P$9&lt;=$F81,P$9+'06 Lists'!$B$11-1&gt;=$D81),"F",""))</x:f>
      </x:c>
      <x:c r="Q81" s="155" t="str">
        <x:f>IF(OR($A81="",Q$9="",$D81=""),"",IF(AND($E81&lt;&gt;"",Q$9&lt;=$E81,Q$9+'06 Lists'!$B$11-1&gt;=$D81),"B","")&amp;IF(AND($F81&lt;&gt;"",Q$9&lt;=$F81,Q$9+'06 Lists'!$B$11-1&gt;=$D81),"F",""))</x:f>
      </x:c>
      <x:c r="R81" s="155" t="str">
        <x:f>IF(OR($A81="",R$9="",$D81=""),"",IF(AND($E81&lt;&gt;"",R$9&lt;=$E81,R$9+'06 Lists'!$B$11-1&gt;=$D81),"B","")&amp;IF(AND($F81&lt;&gt;"",R$9&lt;=$F81,R$9+'06 Lists'!$B$11-1&gt;=$D81),"F",""))</x:f>
      </x:c>
      <x:c r="S81" s="155" t="str">
        <x:f>IF(OR($A81="",S$9="",$D81=""),"",IF(AND($E81&lt;&gt;"",S$9&lt;=$E81,S$9+'06 Lists'!$B$11-1&gt;=$D81),"B","")&amp;IF(AND($F81&lt;&gt;"",S$9&lt;=$F81,S$9+'06 Lists'!$B$11-1&gt;=$D81),"F",""))</x:f>
      </x:c>
      <x:c r="T81" s="155" t="str">
        <x:f>IF(OR($A81="",T$9="",$D81=""),"",IF(AND($E81&lt;&gt;"",T$9&lt;=$E81,T$9+'06 Lists'!$B$11-1&gt;=$D81),"B","")&amp;IF(AND($F81&lt;&gt;"",T$9&lt;=$F81,T$9+'06 Lists'!$B$11-1&gt;=$D81),"F",""))</x:f>
      </x:c>
      <x:c r="U81" s="155" t="str">
        <x:f>IF(OR($A81="",U$9="",$D81=""),"",IF(AND($E81&lt;&gt;"",U$9&lt;=$E81,U$9+'06 Lists'!$B$11-1&gt;=$D81),"B","")&amp;IF(AND($F81&lt;&gt;"",U$9&lt;=$F81,U$9+'06 Lists'!$B$11-1&gt;=$D81),"F",""))</x:f>
      </x:c>
      <x:c r="V81" s="155" t="str">
        <x:f>IF(OR($A81="",V$9="",$D81=""),"",IF(AND($E81&lt;&gt;"",V$9&lt;=$E81,V$9+'06 Lists'!$B$11-1&gt;=$D81),"B","")&amp;IF(AND($F81&lt;&gt;"",V$9&lt;=$F81,V$9+'06 Lists'!$B$11-1&gt;=$D81),"F",""))</x:f>
      </x:c>
      <x:c r="W81" s="155" t="str">
        <x:f>IF(OR($A81="",W$9="",$D81=""),"",IF(AND($E81&lt;&gt;"",W$9&lt;=$E81,W$9+'06 Lists'!$B$11-1&gt;=$D81),"B","")&amp;IF(AND($F81&lt;&gt;"",W$9&lt;=$F81,W$9+'06 Lists'!$B$11-1&gt;=$D81),"F",""))</x:f>
      </x:c>
      <x:c r="X81" s="155" t="str">
        <x:f>IF(OR($A81="",X$9="",$D81=""),"",IF(AND($E81&lt;&gt;"",X$9&lt;=$E81,X$9+'06 Lists'!$B$11-1&gt;=$D81),"B","")&amp;IF(AND($F81&lt;&gt;"",X$9&lt;=$F81,X$9+'06 Lists'!$B$11-1&gt;=$D81),"F",""))</x:f>
      </x:c>
      <x:c r="Y81" s="155" t="str">
        <x:f>IF(OR($A81="",Y$9="",$D81=""),"",IF(AND($E81&lt;&gt;"",Y$9&lt;=$E81,Y$9+'06 Lists'!$B$11-1&gt;=$D81),"B","")&amp;IF(AND($F81&lt;&gt;"",Y$9&lt;=$F81,Y$9+'06 Lists'!$B$11-1&gt;=$D81),"F",""))</x:f>
      </x:c>
      <x:c r="Z81" s="155" t="str">
        <x:f>IF(OR($A81="",Z$9="",$D81=""),"",IF(AND($E81&lt;&gt;"",Z$9&lt;=$E81,Z$9+'06 Lists'!$B$11-1&gt;=$D81),"B","")&amp;IF(AND($F81&lt;&gt;"",Z$9&lt;=$F81,Z$9+'06 Lists'!$B$11-1&gt;=$D81),"F",""))</x:f>
      </x:c>
      <x:c r="AA81" s="155" t="str">
        <x:f>IF(OR($A81="",AA$9="",$D81=""),"",IF(AND($E81&lt;&gt;"",AA$9&lt;=$E81,AA$9+'06 Lists'!$B$11-1&gt;=$D81),"B","")&amp;IF(AND($F81&lt;&gt;"",AA$9&lt;=$F81,AA$9+'06 Lists'!$B$11-1&gt;=$D81),"F",""))</x:f>
      </x:c>
      <x:c r="AB81" s="155" t="str">
        <x:f>IF(OR($A81="",AB$9="",$D81=""),"",IF(AND($E81&lt;&gt;"",AB$9&lt;=$E81,AB$9+'06 Lists'!$B$11-1&gt;=$D81),"B","")&amp;IF(AND($F81&lt;&gt;"",AB$9&lt;=$F81,AB$9+'06 Lists'!$B$11-1&gt;=$D81),"F",""))</x:f>
      </x:c>
      <x:c r="AC81" s="155" t="str">
        <x:f>IF(OR($A81="",AC$9="",$D81=""),"",IF(AND($E81&lt;&gt;"",AC$9&lt;=$E81,AC$9+'06 Lists'!$B$11-1&gt;=$D81),"B","")&amp;IF(AND($F81&lt;&gt;"",AC$9&lt;=$F81,AC$9+'06 Lists'!$B$11-1&gt;=$D81),"F",""))</x:f>
      </x:c>
      <x:c r="AD81" s="155" t="str">
        <x:f>IF(OR($A81="",AD$9="",$D81=""),"",IF(AND($E81&lt;&gt;"",AD$9&lt;=$E81,AD$9+'06 Lists'!$B$11-1&gt;=$D81),"B","")&amp;IF(AND($F81&lt;&gt;"",AD$9&lt;=$F81,AD$9+'06 Lists'!$B$11-1&gt;=$D81),"F",""))</x:f>
      </x:c>
      <x:c r="AE81" s="155" t="str">
        <x:f>IF(OR($A81="",AE$9="",$D81=""),"",IF(AND($E81&lt;&gt;"",AE$9&lt;=$E81,AE$9+'06 Lists'!$B$11-1&gt;=$D81),"B","")&amp;IF(AND($F81&lt;&gt;"",AE$9&lt;=$F81,AE$9+'06 Lists'!$B$11-1&gt;=$D81),"F",""))</x:f>
      </x:c>
      <x:c r="AF81" s="155" t="str">
        <x:f>IF(OR($A81="",AF$9="",$D81=""),"",IF(AND($E81&lt;&gt;"",AF$9&lt;=$E81,AF$9+'06 Lists'!$B$11-1&gt;=$D81),"B","")&amp;IF(AND($F81&lt;&gt;"",AF$9&lt;=$F81,AF$9+'06 Lists'!$B$11-1&gt;=$D81),"F",""))</x:f>
      </x:c>
      <x:c r="AG81" s="155" t="str">
        <x:f>IF(OR($A81="",AG$9="",$D81=""),"",IF(AND($E81&lt;&gt;"",AG$9&lt;=$E81,AG$9+'06 Lists'!$B$11-1&gt;=$D81),"B","")&amp;IF(AND($F81&lt;&gt;"",AG$9&lt;=$F81,AG$9+'06 Lists'!$B$11-1&gt;=$D81),"F",""))</x:f>
      </x:c>
    </x:row>
    <x:row r="82" ht="31" customHeight="1">
      <x:c r="A82" s="155" t="str">
        <x:f>IF('B1 Schedule'!A82="","",IF('B1 Schedule'!A82="","",'B1 Schedule'!A82))</x:f>
      </x:c>
      <x:c r="B82" s="155" t="str">
        <x:f>IF('B1 Schedule'!A82="","",IF('B1 Schedule'!B82="","",'B1 Schedule'!B82))</x:f>
      </x:c>
      <x:c r="C82" s="155" t="str">
        <x:f>IF('B1 Schedule'!A82="","",IF('B1 Schedule'!D82="","",'B1 Schedule'!D82))</x:f>
      </x:c>
      <x:c r="D82" s="246" t="str">
        <x:f>IF('B1 Schedule'!A82="","",IF('B1 Schedule'!F82="","",'B1 Schedule'!F82))</x:f>
      </x:c>
      <x:c r="E82" s="246" t="str">
        <x:f>IF('B1 Schedule'!A82="","",IF('B1 Schedule'!G82="","",'B1 Schedule'!G82))</x:f>
      </x:c>
      <x:c r="F82" s="246" t="str">
        <x:f>IF('B1 Schedule'!A82="","",IF('B1 Schedule'!I82&lt;&gt;"",'B1 Schedule'!I82,IF('B1 Schedule'!J82="","",'B1 Schedule'!J82)))</x:f>
      </x:c>
      <x:c r="G82" s="155" t="str">
        <x:f>IF('B1 Schedule'!A82="","",IF('B1 Schedule'!N82="","",'B1 Schedule'!N82))</x:f>
      </x:c>
      <x:c r="H82" s="155" t="str">
        <x:f>IF(OR($A82="",H$9="",$D82=""),"",IF(AND($E82&lt;&gt;"",H$9&lt;=$E82,H$9+'06 Lists'!$B$11-1&gt;=$D82),"B","")&amp;IF(AND($F82&lt;&gt;"",H$9&lt;=$F82,H$9+'06 Lists'!$B$11-1&gt;=$D82),"F",""))</x:f>
      </x:c>
      <x:c r="I82" s="155" t="str">
        <x:f>IF(OR($A82="",I$9="",$D82=""),"",IF(AND($E82&lt;&gt;"",I$9&lt;=$E82,I$9+'06 Lists'!$B$11-1&gt;=$D82),"B","")&amp;IF(AND($F82&lt;&gt;"",I$9&lt;=$F82,I$9+'06 Lists'!$B$11-1&gt;=$D82),"F",""))</x:f>
      </x:c>
      <x:c r="J82" s="155" t="str">
        <x:f>IF(OR($A82="",J$9="",$D82=""),"",IF(AND($E82&lt;&gt;"",J$9&lt;=$E82,J$9+'06 Lists'!$B$11-1&gt;=$D82),"B","")&amp;IF(AND($F82&lt;&gt;"",J$9&lt;=$F82,J$9+'06 Lists'!$B$11-1&gt;=$D82),"F",""))</x:f>
      </x:c>
      <x:c r="K82" s="155" t="str">
        <x:f>IF(OR($A82="",K$9="",$D82=""),"",IF(AND($E82&lt;&gt;"",K$9&lt;=$E82,K$9+'06 Lists'!$B$11-1&gt;=$D82),"B","")&amp;IF(AND($F82&lt;&gt;"",K$9&lt;=$F82,K$9+'06 Lists'!$B$11-1&gt;=$D82),"F",""))</x:f>
      </x:c>
      <x:c r="L82" s="155" t="str">
        <x:f>IF(OR($A82="",L$9="",$D82=""),"",IF(AND($E82&lt;&gt;"",L$9&lt;=$E82,L$9+'06 Lists'!$B$11-1&gt;=$D82),"B","")&amp;IF(AND($F82&lt;&gt;"",L$9&lt;=$F82,L$9+'06 Lists'!$B$11-1&gt;=$D82),"F",""))</x:f>
      </x:c>
      <x:c r="M82" s="155" t="str">
        <x:f>IF(OR($A82="",M$9="",$D82=""),"",IF(AND($E82&lt;&gt;"",M$9&lt;=$E82,M$9+'06 Lists'!$B$11-1&gt;=$D82),"B","")&amp;IF(AND($F82&lt;&gt;"",M$9&lt;=$F82,M$9+'06 Lists'!$B$11-1&gt;=$D82),"F",""))</x:f>
      </x:c>
      <x:c r="N82" s="155" t="str">
        <x:f>IF(OR($A82="",N$9="",$D82=""),"",IF(AND($E82&lt;&gt;"",N$9&lt;=$E82,N$9+'06 Lists'!$B$11-1&gt;=$D82),"B","")&amp;IF(AND($F82&lt;&gt;"",N$9&lt;=$F82,N$9+'06 Lists'!$B$11-1&gt;=$D82),"F",""))</x:f>
      </x:c>
      <x:c r="O82" s="155" t="str">
        <x:f>IF(OR($A82="",O$9="",$D82=""),"",IF(AND($E82&lt;&gt;"",O$9&lt;=$E82,O$9+'06 Lists'!$B$11-1&gt;=$D82),"B","")&amp;IF(AND($F82&lt;&gt;"",O$9&lt;=$F82,O$9+'06 Lists'!$B$11-1&gt;=$D82),"F",""))</x:f>
      </x:c>
      <x:c r="P82" s="155" t="str">
        <x:f>IF(OR($A82="",P$9="",$D82=""),"",IF(AND($E82&lt;&gt;"",P$9&lt;=$E82,P$9+'06 Lists'!$B$11-1&gt;=$D82),"B","")&amp;IF(AND($F82&lt;&gt;"",P$9&lt;=$F82,P$9+'06 Lists'!$B$11-1&gt;=$D82),"F",""))</x:f>
      </x:c>
      <x:c r="Q82" s="155" t="str">
        <x:f>IF(OR($A82="",Q$9="",$D82=""),"",IF(AND($E82&lt;&gt;"",Q$9&lt;=$E82,Q$9+'06 Lists'!$B$11-1&gt;=$D82),"B","")&amp;IF(AND($F82&lt;&gt;"",Q$9&lt;=$F82,Q$9+'06 Lists'!$B$11-1&gt;=$D82),"F",""))</x:f>
      </x:c>
      <x:c r="R82" s="155" t="str">
        <x:f>IF(OR($A82="",R$9="",$D82=""),"",IF(AND($E82&lt;&gt;"",R$9&lt;=$E82,R$9+'06 Lists'!$B$11-1&gt;=$D82),"B","")&amp;IF(AND($F82&lt;&gt;"",R$9&lt;=$F82,R$9+'06 Lists'!$B$11-1&gt;=$D82),"F",""))</x:f>
      </x:c>
      <x:c r="S82" s="155" t="str">
        <x:f>IF(OR($A82="",S$9="",$D82=""),"",IF(AND($E82&lt;&gt;"",S$9&lt;=$E82,S$9+'06 Lists'!$B$11-1&gt;=$D82),"B","")&amp;IF(AND($F82&lt;&gt;"",S$9&lt;=$F82,S$9+'06 Lists'!$B$11-1&gt;=$D82),"F",""))</x:f>
      </x:c>
      <x:c r="T82" s="155" t="str">
        <x:f>IF(OR($A82="",T$9="",$D82=""),"",IF(AND($E82&lt;&gt;"",T$9&lt;=$E82,T$9+'06 Lists'!$B$11-1&gt;=$D82),"B","")&amp;IF(AND($F82&lt;&gt;"",T$9&lt;=$F82,T$9+'06 Lists'!$B$11-1&gt;=$D82),"F",""))</x:f>
      </x:c>
      <x:c r="U82" s="155" t="str">
        <x:f>IF(OR($A82="",U$9="",$D82=""),"",IF(AND($E82&lt;&gt;"",U$9&lt;=$E82,U$9+'06 Lists'!$B$11-1&gt;=$D82),"B","")&amp;IF(AND($F82&lt;&gt;"",U$9&lt;=$F82,U$9+'06 Lists'!$B$11-1&gt;=$D82),"F",""))</x:f>
      </x:c>
      <x:c r="V82" s="155" t="str">
        <x:f>IF(OR($A82="",V$9="",$D82=""),"",IF(AND($E82&lt;&gt;"",V$9&lt;=$E82,V$9+'06 Lists'!$B$11-1&gt;=$D82),"B","")&amp;IF(AND($F82&lt;&gt;"",V$9&lt;=$F82,V$9+'06 Lists'!$B$11-1&gt;=$D82),"F",""))</x:f>
      </x:c>
      <x:c r="W82" s="155" t="str">
        <x:f>IF(OR($A82="",W$9="",$D82=""),"",IF(AND($E82&lt;&gt;"",W$9&lt;=$E82,W$9+'06 Lists'!$B$11-1&gt;=$D82),"B","")&amp;IF(AND($F82&lt;&gt;"",W$9&lt;=$F82,W$9+'06 Lists'!$B$11-1&gt;=$D82),"F",""))</x:f>
      </x:c>
      <x:c r="X82" s="155" t="str">
        <x:f>IF(OR($A82="",X$9="",$D82=""),"",IF(AND($E82&lt;&gt;"",X$9&lt;=$E82,X$9+'06 Lists'!$B$11-1&gt;=$D82),"B","")&amp;IF(AND($F82&lt;&gt;"",X$9&lt;=$F82,X$9+'06 Lists'!$B$11-1&gt;=$D82),"F",""))</x:f>
      </x:c>
      <x:c r="Y82" s="155" t="str">
        <x:f>IF(OR($A82="",Y$9="",$D82=""),"",IF(AND($E82&lt;&gt;"",Y$9&lt;=$E82,Y$9+'06 Lists'!$B$11-1&gt;=$D82),"B","")&amp;IF(AND($F82&lt;&gt;"",Y$9&lt;=$F82,Y$9+'06 Lists'!$B$11-1&gt;=$D82),"F",""))</x:f>
      </x:c>
      <x:c r="Z82" s="155" t="str">
        <x:f>IF(OR($A82="",Z$9="",$D82=""),"",IF(AND($E82&lt;&gt;"",Z$9&lt;=$E82,Z$9+'06 Lists'!$B$11-1&gt;=$D82),"B","")&amp;IF(AND($F82&lt;&gt;"",Z$9&lt;=$F82,Z$9+'06 Lists'!$B$11-1&gt;=$D82),"F",""))</x:f>
      </x:c>
      <x:c r="AA82" s="155" t="str">
        <x:f>IF(OR($A82="",AA$9="",$D82=""),"",IF(AND($E82&lt;&gt;"",AA$9&lt;=$E82,AA$9+'06 Lists'!$B$11-1&gt;=$D82),"B","")&amp;IF(AND($F82&lt;&gt;"",AA$9&lt;=$F82,AA$9+'06 Lists'!$B$11-1&gt;=$D82),"F",""))</x:f>
      </x:c>
      <x:c r="AB82" s="155" t="str">
        <x:f>IF(OR($A82="",AB$9="",$D82=""),"",IF(AND($E82&lt;&gt;"",AB$9&lt;=$E82,AB$9+'06 Lists'!$B$11-1&gt;=$D82),"B","")&amp;IF(AND($F82&lt;&gt;"",AB$9&lt;=$F82,AB$9+'06 Lists'!$B$11-1&gt;=$D82),"F",""))</x:f>
      </x:c>
      <x:c r="AC82" s="155" t="str">
        <x:f>IF(OR($A82="",AC$9="",$D82=""),"",IF(AND($E82&lt;&gt;"",AC$9&lt;=$E82,AC$9+'06 Lists'!$B$11-1&gt;=$D82),"B","")&amp;IF(AND($F82&lt;&gt;"",AC$9&lt;=$F82,AC$9+'06 Lists'!$B$11-1&gt;=$D82),"F",""))</x:f>
      </x:c>
      <x:c r="AD82" s="155" t="str">
        <x:f>IF(OR($A82="",AD$9="",$D82=""),"",IF(AND($E82&lt;&gt;"",AD$9&lt;=$E82,AD$9+'06 Lists'!$B$11-1&gt;=$D82),"B","")&amp;IF(AND($F82&lt;&gt;"",AD$9&lt;=$F82,AD$9+'06 Lists'!$B$11-1&gt;=$D82),"F",""))</x:f>
      </x:c>
      <x:c r="AE82" s="155" t="str">
        <x:f>IF(OR($A82="",AE$9="",$D82=""),"",IF(AND($E82&lt;&gt;"",AE$9&lt;=$E82,AE$9+'06 Lists'!$B$11-1&gt;=$D82),"B","")&amp;IF(AND($F82&lt;&gt;"",AE$9&lt;=$F82,AE$9+'06 Lists'!$B$11-1&gt;=$D82),"F",""))</x:f>
      </x:c>
      <x:c r="AF82" s="155" t="str">
        <x:f>IF(OR($A82="",AF$9="",$D82=""),"",IF(AND($E82&lt;&gt;"",AF$9&lt;=$E82,AF$9+'06 Lists'!$B$11-1&gt;=$D82),"B","")&amp;IF(AND($F82&lt;&gt;"",AF$9&lt;=$F82,AF$9+'06 Lists'!$B$11-1&gt;=$D82),"F",""))</x:f>
      </x:c>
      <x:c r="AG82" s="155" t="str">
        <x:f>IF(OR($A82="",AG$9="",$D82=""),"",IF(AND($E82&lt;&gt;"",AG$9&lt;=$E82,AG$9+'06 Lists'!$B$11-1&gt;=$D82),"B","")&amp;IF(AND($F82&lt;&gt;"",AG$9&lt;=$F82,AG$9+'06 Lists'!$B$11-1&gt;=$D82),"F",""))</x:f>
      </x:c>
    </x:row>
    <x:row r="83" ht="31" customHeight="1">
      <x:c r="A83" s="155" t="str">
        <x:f>IF('B1 Schedule'!A83="","",IF('B1 Schedule'!A83="","",'B1 Schedule'!A83))</x:f>
      </x:c>
      <x:c r="B83" s="155" t="str">
        <x:f>IF('B1 Schedule'!A83="","",IF('B1 Schedule'!B83="","",'B1 Schedule'!B83))</x:f>
      </x:c>
      <x:c r="C83" s="155" t="str">
        <x:f>IF('B1 Schedule'!A83="","",IF('B1 Schedule'!D83="","",'B1 Schedule'!D83))</x:f>
      </x:c>
      <x:c r="D83" s="246" t="str">
        <x:f>IF('B1 Schedule'!A83="","",IF('B1 Schedule'!F83="","",'B1 Schedule'!F83))</x:f>
      </x:c>
      <x:c r="E83" s="246" t="str">
        <x:f>IF('B1 Schedule'!A83="","",IF('B1 Schedule'!G83="","",'B1 Schedule'!G83))</x:f>
      </x:c>
      <x:c r="F83" s="246" t="str">
        <x:f>IF('B1 Schedule'!A83="","",IF('B1 Schedule'!I83&lt;&gt;"",'B1 Schedule'!I83,IF('B1 Schedule'!J83="","",'B1 Schedule'!J83)))</x:f>
      </x:c>
      <x:c r="G83" s="155" t="str">
        <x:f>IF('B1 Schedule'!A83="","",IF('B1 Schedule'!N83="","",'B1 Schedule'!N83))</x:f>
      </x:c>
      <x:c r="H83" s="155" t="str">
        <x:f>IF(OR($A83="",H$9="",$D83=""),"",IF(AND($E83&lt;&gt;"",H$9&lt;=$E83,H$9+'06 Lists'!$B$11-1&gt;=$D83),"B","")&amp;IF(AND($F83&lt;&gt;"",H$9&lt;=$F83,H$9+'06 Lists'!$B$11-1&gt;=$D83),"F",""))</x:f>
      </x:c>
      <x:c r="I83" s="155" t="str">
        <x:f>IF(OR($A83="",I$9="",$D83=""),"",IF(AND($E83&lt;&gt;"",I$9&lt;=$E83,I$9+'06 Lists'!$B$11-1&gt;=$D83),"B","")&amp;IF(AND($F83&lt;&gt;"",I$9&lt;=$F83,I$9+'06 Lists'!$B$11-1&gt;=$D83),"F",""))</x:f>
      </x:c>
      <x:c r="J83" s="155" t="str">
        <x:f>IF(OR($A83="",J$9="",$D83=""),"",IF(AND($E83&lt;&gt;"",J$9&lt;=$E83,J$9+'06 Lists'!$B$11-1&gt;=$D83),"B","")&amp;IF(AND($F83&lt;&gt;"",J$9&lt;=$F83,J$9+'06 Lists'!$B$11-1&gt;=$D83),"F",""))</x:f>
      </x:c>
      <x:c r="K83" s="155" t="str">
        <x:f>IF(OR($A83="",K$9="",$D83=""),"",IF(AND($E83&lt;&gt;"",K$9&lt;=$E83,K$9+'06 Lists'!$B$11-1&gt;=$D83),"B","")&amp;IF(AND($F83&lt;&gt;"",K$9&lt;=$F83,K$9+'06 Lists'!$B$11-1&gt;=$D83),"F",""))</x:f>
      </x:c>
      <x:c r="L83" s="155" t="str">
        <x:f>IF(OR($A83="",L$9="",$D83=""),"",IF(AND($E83&lt;&gt;"",L$9&lt;=$E83,L$9+'06 Lists'!$B$11-1&gt;=$D83),"B","")&amp;IF(AND($F83&lt;&gt;"",L$9&lt;=$F83,L$9+'06 Lists'!$B$11-1&gt;=$D83),"F",""))</x:f>
      </x:c>
      <x:c r="M83" s="155" t="str">
        <x:f>IF(OR($A83="",M$9="",$D83=""),"",IF(AND($E83&lt;&gt;"",M$9&lt;=$E83,M$9+'06 Lists'!$B$11-1&gt;=$D83),"B","")&amp;IF(AND($F83&lt;&gt;"",M$9&lt;=$F83,M$9+'06 Lists'!$B$11-1&gt;=$D83),"F",""))</x:f>
      </x:c>
      <x:c r="N83" s="155" t="str">
        <x:f>IF(OR($A83="",N$9="",$D83=""),"",IF(AND($E83&lt;&gt;"",N$9&lt;=$E83,N$9+'06 Lists'!$B$11-1&gt;=$D83),"B","")&amp;IF(AND($F83&lt;&gt;"",N$9&lt;=$F83,N$9+'06 Lists'!$B$11-1&gt;=$D83),"F",""))</x:f>
      </x:c>
      <x:c r="O83" s="155" t="str">
        <x:f>IF(OR($A83="",O$9="",$D83=""),"",IF(AND($E83&lt;&gt;"",O$9&lt;=$E83,O$9+'06 Lists'!$B$11-1&gt;=$D83),"B","")&amp;IF(AND($F83&lt;&gt;"",O$9&lt;=$F83,O$9+'06 Lists'!$B$11-1&gt;=$D83),"F",""))</x:f>
      </x:c>
      <x:c r="P83" s="155" t="str">
        <x:f>IF(OR($A83="",P$9="",$D83=""),"",IF(AND($E83&lt;&gt;"",P$9&lt;=$E83,P$9+'06 Lists'!$B$11-1&gt;=$D83),"B","")&amp;IF(AND($F83&lt;&gt;"",P$9&lt;=$F83,P$9+'06 Lists'!$B$11-1&gt;=$D83),"F",""))</x:f>
      </x:c>
      <x:c r="Q83" s="155" t="str">
        <x:f>IF(OR($A83="",Q$9="",$D83=""),"",IF(AND($E83&lt;&gt;"",Q$9&lt;=$E83,Q$9+'06 Lists'!$B$11-1&gt;=$D83),"B","")&amp;IF(AND($F83&lt;&gt;"",Q$9&lt;=$F83,Q$9+'06 Lists'!$B$11-1&gt;=$D83),"F",""))</x:f>
      </x:c>
      <x:c r="R83" s="155" t="str">
        <x:f>IF(OR($A83="",R$9="",$D83=""),"",IF(AND($E83&lt;&gt;"",R$9&lt;=$E83,R$9+'06 Lists'!$B$11-1&gt;=$D83),"B","")&amp;IF(AND($F83&lt;&gt;"",R$9&lt;=$F83,R$9+'06 Lists'!$B$11-1&gt;=$D83),"F",""))</x:f>
      </x:c>
      <x:c r="S83" s="155" t="str">
        <x:f>IF(OR($A83="",S$9="",$D83=""),"",IF(AND($E83&lt;&gt;"",S$9&lt;=$E83,S$9+'06 Lists'!$B$11-1&gt;=$D83),"B","")&amp;IF(AND($F83&lt;&gt;"",S$9&lt;=$F83,S$9+'06 Lists'!$B$11-1&gt;=$D83),"F",""))</x:f>
      </x:c>
      <x:c r="T83" s="155" t="str">
        <x:f>IF(OR($A83="",T$9="",$D83=""),"",IF(AND($E83&lt;&gt;"",T$9&lt;=$E83,T$9+'06 Lists'!$B$11-1&gt;=$D83),"B","")&amp;IF(AND($F83&lt;&gt;"",T$9&lt;=$F83,T$9+'06 Lists'!$B$11-1&gt;=$D83),"F",""))</x:f>
      </x:c>
      <x:c r="U83" s="155" t="str">
        <x:f>IF(OR($A83="",U$9="",$D83=""),"",IF(AND($E83&lt;&gt;"",U$9&lt;=$E83,U$9+'06 Lists'!$B$11-1&gt;=$D83),"B","")&amp;IF(AND($F83&lt;&gt;"",U$9&lt;=$F83,U$9+'06 Lists'!$B$11-1&gt;=$D83),"F",""))</x:f>
      </x:c>
      <x:c r="V83" s="155" t="str">
        <x:f>IF(OR($A83="",V$9="",$D83=""),"",IF(AND($E83&lt;&gt;"",V$9&lt;=$E83,V$9+'06 Lists'!$B$11-1&gt;=$D83),"B","")&amp;IF(AND($F83&lt;&gt;"",V$9&lt;=$F83,V$9+'06 Lists'!$B$11-1&gt;=$D83),"F",""))</x:f>
      </x:c>
      <x:c r="W83" s="155" t="str">
        <x:f>IF(OR($A83="",W$9="",$D83=""),"",IF(AND($E83&lt;&gt;"",W$9&lt;=$E83,W$9+'06 Lists'!$B$11-1&gt;=$D83),"B","")&amp;IF(AND($F83&lt;&gt;"",W$9&lt;=$F83,W$9+'06 Lists'!$B$11-1&gt;=$D83),"F",""))</x:f>
      </x:c>
      <x:c r="X83" s="155" t="str">
        <x:f>IF(OR($A83="",X$9="",$D83=""),"",IF(AND($E83&lt;&gt;"",X$9&lt;=$E83,X$9+'06 Lists'!$B$11-1&gt;=$D83),"B","")&amp;IF(AND($F83&lt;&gt;"",X$9&lt;=$F83,X$9+'06 Lists'!$B$11-1&gt;=$D83),"F",""))</x:f>
      </x:c>
      <x:c r="Y83" s="155" t="str">
        <x:f>IF(OR($A83="",Y$9="",$D83=""),"",IF(AND($E83&lt;&gt;"",Y$9&lt;=$E83,Y$9+'06 Lists'!$B$11-1&gt;=$D83),"B","")&amp;IF(AND($F83&lt;&gt;"",Y$9&lt;=$F83,Y$9+'06 Lists'!$B$11-1&gt;=$D83),"F",""))</x:f>
      </x:c>
      <x:c r="Z83" s="155" t="str">
        <x:f>IF(OR($A83="",Z$9="",$D83=""),"",IF(AND($E83&lt;&gt;"",Z$9&lt;=$E83,Z$9+'06 Lists'!$B$11-1&gt;=$D83),"B","")&amp;IF(AND($F83&lt;&gt;"",Z$9&lt;=$F83,Z$9+'06 Lists'!$B$11-1&gt;=$D83),"F",""))</x:f>
      </x:c>
      <x:c r="AA83" s="155" t="str">
        <x:f>IF(OR($A83="",AA$9="",$D83=""),"",IF(AND($E83&lt;&gt;"",AA$9&lt;=$E83,AA$9+'06 Lists'!$B$11-1&gt;=$D83),"B","")&amp;IF(AND($F83&lt;&gt;"",AA$9&lt;=$F83,AA$9+'06 Lists'!$B$11-1&gt;=$D83),"F",""))</x:f>
      </x:c>
      <x:c r="AB83" s="155" t="str">
        <x:f>IF(OR($A83="",AB$9="",$D83=""),"",IF(AND($E83&lt;&gt;"",AB$9&lt;=$E83,AB$9+'06 Lists'!$B$11-1&gt;=$D83),"B","")&amp;IF(AND($F83&lt;&gt;"",AB$9&lt;=$F83,AB$9+'06 Lists'!$B$11-1&gt;=$D83),"F",""))</x:f>
      </x:c>
      <x:c r="AC83" s="155" t="str">
        <x:f>IF(OR($A83="",AC$9="",$D83=""),"",IF(AND($E83&lt;&gt;"",AC$9&lt;=$E83,AC$9+'06 Lists'!$B$11-1&gt;=$D83),"B","")&amp;IF(AND($F83&lt;&gt;"",AC$9&lt;=$F83,AC$9+'06 Lists'!$B$11-1&gt;=$D83),"F",""))</x:f>
      </x:c>
      <x:c r="AD83" s="155" t="str">
        <x:f>IF(OR($A83="",AD$9="",$D83=""),"",IF(AND($E83&lt;&gt;"",AD$9&lt;=$E83,AD$9+'06 Lists'!$B$11-1&gt;=$D83),"B","")&amp;IF(AND($F83&lt;&gt;"",AD$9&lt;=$F83,AD$9+'06 Lists'!$B$11-1&gt;=$D83),"F",""))</x:f>
      </x:c>
      <x:c r="AE83" s="155" t="str">
        <x:f>IF(OR($A83="",AE$9="",$D83=""),"",IF(AND($E83&lt;&gt;"",AE$9&lt;=$E83,AE$9+'06 Lists'!$B$11-1&gt;=$D83),"B","")&amp;IF(AND($F83&lt;&gt;"",AE$9&lt;=$F83,AE$9+'06 Lists'!$B$11-1&gt;=$D83),"F",""))</x:f>
      </x:c>
      <x:c r="AF83" s="155" t="str">
        <x:f>IF(OR($A83="",AF$9="",$D83=""),"",IF(AND($E83&lt;&gt;"",AF$9&lt;=$E83,AF$9+'06 Lists'!$B$11-1&gt;=$D83),"B","")&amp;IF(AND($F83&lt;&gt;"",AF$9&lt;=$F83,AF$9+'06 Lists'!$B$11-1&gt;=$D83),"F",""))</x:f>
      </x:c>
      <x:c r="AG83" s="155" t="str">
        <x:f>IF(OR($A83="",AG$9="",$D83=""),"",IF(AND($E83&lt;&gt;"",AG$9&lt;=$E83,AG$9+'06 Lists'!$B$11-1&gt;=$D83),"B","")&amp;IF(AND($F83&lt;&gt;"",AG$9&lt;=$F83,AG$9+'06 Lists'!$B$11-1&gt;=$D83),"F",""))</x:f>
      </x:c>
    </x:row>
    <x:row r="84" ht="31" customHeight="1">
      <x:c r="A84" s="155" t="str">
        <x:f>IF('B1 Schedule'!A84="","",IF('B1 Schedule'!A84="","",'B1 Schedule'!A84))</x:f>
      </x:c>
      <x:c r="B84" s="155" t="str">
        <x:f>IF('B1 Schedule'!A84="","",IF('B1 Schedule'!B84="","",'B1 Schedule'!B84))</x:f>
      </x:c>
      <x:c r="C84" s="155" t="str">
        <x:f>IF('B1 Schedule'!A84="","",IF('B1 Schedule'!D84="","",'B1 Schedule'!D84))</x:f>
      </x:c>
      <x:c r="D84" s="246" t="str">
        <x:f>IF('B1 Schedule'!A84="","",IF('B1 Schedule'!F84="","",'B1 Schedule'!F84))</x:f>
      </x:c>
      <x:c r="E84" s="246" t="str">
        <x:f>IF('B1 Schedule'!A84="","",IF('B1 Schedule'!G84="","",'B1 Schedule'!G84))</x:f>
      </x:c>
      <x:c r="F84" s="246" t="str">
        <x:f>IF('B1 Schedule'!A84="","",IF('B1 Schedule'!I84&lt;&gt;"",'B1 Schedule'!I84,IF('B1 Schedule'!J84="","",'B1 Schedule'!J84)))</x:f>
      </x:c>
      <x:c r="G84" s="155" t="str">
        <x:f>IF('B1 Schedule'!A84="","",IF('B1 Schedule'!N84="","",'B1 Schedule'!N84))</x:f>
      </x:c>
      <x:c r="H84" s="155" t="str">
        <x:f>IF(OR($A84="",H$9="",$D84=""),"",IF(AND($E84&lt;&gt;"",H$9&lt;=$E84,H$9+'06 Lists'!$B$11-1&gt;=$D84),"B","")&amp;IF(AND($F84&lt;&gt;"",H$9&lt;=$F84,H$9+'06 Lists'!$B$11-1&gt;=$D84),"F",""))</x:f>
      </x:c>
      <x:c r="I84" s="155" t="str">
        <x:f>IF(OR($A84="",I$9="",$D84=""),"",IF(AND($E84&lt;&gt;"",I$9&lt;=$E84,I$9+'06 Lists'!$B$11-1&gt;=$D84),"B","")&amp;IF(AND($F84&lt;&gt;"",I$9&lt;=$F84,I$9+'06 Lists'!$B$11-1&gt;=$D84),"F",""))</x:f>
      </x:c>
      <x:c r="J84" s="155" t="str">
        <x:f>IF(OR($A84="",J$9="",$D84=""),"",IF(AND($E84&lt;&gt;"",J$9&lt;=$E84,J$9+'06 Lists'!$B$11-1&gt;=$D84),"B","")&amp;IF(AND($F84&lt;&gt;"",J$9&lt;=$F84,J$9+'06 Lists'!$B$11-1&gt;=$D84),"F",""))</x:f>
      </x:c>
      <x:c r="K84" s="155" t="str">
        <x:f>IF(OR($A84="",K$9="",$D84=""),"",IF(AND($E84&lt;&gt;"",K$9&lt;=$E84,K$9+'06 Lists'!$B$11-1&gt;=$D84),"B","")&amp;IF(AND($F84&lt;&gt;"",K$9&lt;=$F84,K$9+'06 Lists'!$B$11-1&gt;=$D84),"F",""))</x:f>
      </x:c>
      <x:c r="L84" s="155" t="str">
        <x:f>IF(OR($A84="",L$9="",$D84=""),"",IF(AND($E84&lt;&gt;"",L$9&lt;=$E84,L$9+'06 Lists'!$B$11-1&gt;=$D84),"B","")&amp;IF(AND($F84&lt;&gt;"",L$9&lt;=$F84,L$9+'06 Lists'!$B$11-1&gt;=$D84),"F",""))</x:f>
      </x:c>
      <x:c r="M84" s="155" t="str">
        <x:f>IF(OR($A84="",M$9="",$D84=""),"",IF(AND($E84&lt;&gt;"",M$9&lt;=$E84,M$9+'06 Lists'!$B$11-1&gt;=$D84),"B","")&amp;IF(AND($F84&lt;&gt;"",M$9&lt;=$F84,M$9+'06 Lists'!$B$11-1&gt;=$D84),"F",""))</x:f>
      </x:c>
      <x:c r="N84" s="155" t="str">
        <x:f>IF(OR($A84="",N$9="",$D84=""),"",IF(AND($E84&lt;&gt;"",N$9&lt;=$E84,N$9+'06 Lists'!$B$11-1&gt;=$D84),"B","")&amp;IF(AND($F84&lt;&gt;"",N$9&lt;=$F84,N$9+'06 Lists'!$B$11-1&gt;=$D84),"F",""))</x:f>
      </x:c>
      <x:c r="O84" s="155" t="str">
        <x:f>IF(OR($A84="",O$9="",$D84=""),"",IF(AND($E84&lt;&gt;"",O$9&lt;=$E84,O$9+'06 Lists'!$B$11-1&gt;=$D84),"B","")&amp;IF(AND($F84&lt;&gt;"",O$9&lt;=$F84,O$9+'06 Lists'!$B$11-1&gt;=$D84),"F",""))</x:f>
      </x:c>
      <x:c r="P84" s="155" t="str">
        <x:f>IF(OR($A84="",P$9="",$D84=""),"",IF(AND($E84&lt;&gt;"",P$9&lt;=$E84,P$9+'06 Lists'!$B$11-1&gt;=$D84),"B","")&amp;IF(AND($F84&lt;&gt;"",P$9&lt;=$F84,P$9+'06 Lists'!$B$11-1&gt;=$D84),"F",""))</x:f>
      </x:c>
      <x:c r="Q84" s="155" t="str">
        <x:f>IF(OR($A84="",Q$9="",$D84=""),"",IF(AND($E84&lt;&gt;"",Q$9&lt;=$E84,Q$9+'06 Lists'!$B$11-1&gt;=$D84),"B","")&amp;IF(AND($F84&lt;&gt;"",Q$9&lt;=$F84,Q$9+'06 Lists'!$B$11-1&gt;=$D84),"F",""))</x:f>
      </x:c>
      <x:c r="R84" s="155" t="str">
        <x:f>IF(OR($A84="",R$9="",$D84=""),"",IF(AND($E84&lt;&gt;"",R$9&lt;=$E84,R$9+'06 Lists'!$B$11-1&gt;=$D84),"B","")&amp;IF(AND($F84&lt;&gt;"",R$9&lt;=$F84,R$9+'06 Lists'!$B$11-1&gt;=$D84),"F",""))</x:f>
      </x:c>
      <x:c r="S84" s="155" t="str">
        <x:f>IF(OR($A84="",S$9="",$D84=""),"",IF(AND($E84&lt;&gt;"",S$9&lt;=$E84,S$9+'06 Lists'!$B$11-1&gt;=$D84),"B","")&amp;IF(AND($F84&lt;&gt;"",S$9&lt;=$F84,S$9+'06 Lists'!$B$11-1&gt;=$D84),"F",""))</x:f>
      </x:c>
      <x:c r="T84" s="155" t="str">
        <x:f>IF(OR($A84="",T$9="",$D84=""),"",IF(AND($E84&lt;&gt;"",T$9&lt;=$E84,T$9+'06 Lists'!$B$11-1&gt;=$D84),"B","")&amp;IF(AND($F84&lt;&gt;"",T$9&lt;=$F84,T$9+'06 Lists'!$B$11-1&gt;=$D84),"F",""))</x:f>
      </x:c>
      <x:c r="U84" s="155" t="str">
        <x:f>IF(OR($A84="",U$9="",$D84=""),"",IF(AND($E84&lt;&gt;"",U$9&lt;=$E84,U$9+'06 Lists'!$B$11-1&gt;=$D84),"B","")&amp;IF(AND($F84&lt;&gt;"",U$9&lt;=$F84,U$9+'06 Lists'!$B$11-1&gt;=$D84),"F",""))</x:f>
      </x:c>
      <x:c r="V84" s="155" t="str">
        <x:f>IF(OR($A84="",V$9="",$D84=""),"",IF(AND($E84&lt;&gt;"",V$9&lt;=$E84,V$9+'06 Lists'!$B$11-1&gt;=$D84),"B","")&amp;IF(AND($F84&lt;&gt;"",V$9&lt;=$F84,V$9+'06 Lists'!$B$11-1&gt;=$D84),"F",""))</x:f>
      </x:c>
      <x:c r="W84" s="155" t="str">
        <x:f>IF(OR($A84="",W$9="",$D84=""),"",IF(AND($E84&lt;&gt;"",W$9&lt;=$E84,W$9+'06 Lists'!$B$11-1&gt;=$D84),"B","")&amp;IF(AND($F84&lt;&gt;"",W$9&lt;=$F84,W$9+'06 Lists'!$B$11-1&gt;=$D84),"F",""))</x:f>
      </x:c>
      <x:c r="X84" s="155" t="str">
        <x:f>IF(OR($A84="",X$9="",$D84=""),"",IF(AND($E84&lt;&gt;"",X$9&lt;=$E84,X$9+'06 Lists'!$B$11-1&gt;=$D84),"B","")&amp;IF(AND($F84&lt;&gt;"",X$9&lt;=$F84,X$9+'06 Lists'!$B$11-1&gt;=$D84),"F",""))</x:f>
      </x:c>
      <x:c r="Y84" s="155" t="str">
        <x:f>IF(OR($A84="",Y$9="",$D84=""),"",IF(AND($E84&lt;&gt;"",Y$9&lt;=$E84,Y$9+'06 Lists'!$B$11-1&gt;=$D84),"B","")&amp;IF(AND($F84&lt;&gt;"",Y$9&lt;=$F84,Y$9+'06 Lists'!$B$11-1&gt;=$D84),"F",""))</x:f>
      </x:c>
      <x:c r="Z84" s="155" t="str">
        <x:f>IF(OR($A84="",Z$9="",$D84=""),"",IF(AND($E84&lt;&gt;"",Z$9&lt;=$E84,Z$9+'06 Lists'!$B$11-1&gt;=$D84),"B","")&amp;IF(AND($F84&lt;&gt;"",Z$9&lt;=$F84,Z$9+'06 Lists'!$B$11-1&gt;=$D84),"F",""))</x:f>
      </x:c>
      <x:c r="AA84" s="155" t="str">
        <x:f>IF(OR($A84="",AA$9="",$D84=""),"",IF(AND($E84&lt;&gt;"",AA$9&lt;=$E84,AA$9+'06 Lists'!$B$11-1&gt;=$D84),"B","")&amp;IF(AND($F84&lt;&gt;"",AA$9&lt;=$F84,AA$9+'06 Lists'!$B$11-1&gt;=$D84),"F",""))</x:f>
      </x:c>
      <x:c r="AB84" s="155" t="str">
        <x:f>IF(OR($A84="",AB$9="",$D84=""),"",IF(AND($E84&lt;&gt;"",AB$9&lt;=$E84,AB$9+'06 Lists'!$B$11-1&gt;=$D84),"B","")&amp;IF(AND($F84&lt;&gt;"",AB$9&lt;=$F84,AB$9+'06 Lists'!$B$11-1&gt;=$D84),"F",""))</x:f>
      </x:c>
      <x:c r="AC84" s="155" t="str">
        <x:f>IF(OR($A84="",AC$9="",$D84=""),"",IF(AND($E84&lt;&gt;"",AC$9&lt;=$E84,AC$9+'06 Lists'!$B$11-1&gt;=$D84),"B","")&amp;IF(AND($F84&lt;&gt;"",AC$9&lt;=$F84,AC$9+'06 Lists'!$B$11-1&gt;=$D84),"F",""))</x:f>
      </x:c>
      <x:c r="AD84" s="155" t="str">
        <x:f>IF(OR($A84="",AD$9="",$D84=""),"",IF(AND($E84&lt;&gt;"",AD$9&lt;=$E84,AD$9+'06 Lists'!$B$11-1&gt;=$D84),"B","")&amp;IF(AND($F84&lt;&gt;"",AD$9&lt;=$F84,AD$9+'06 Lists'!$B$11-1&gt;=$D84),"F",""))</x:f>
      </x:c>
      <x:c r="AE84" s="155" t="str">
        <x:f>IF(OR($A84="",AE$9="",$D84=""),"",IF(AND($E84&lt;&gt;"",AE$9&lt;=$E84,AE$9+'06 Lists'!$B$11-1&gt;=$D84),"B","")&amp;IF(AND($F84&lt;&gt;"",AE$9&lt;=$F84,AE$9+'06 Lists'!$B$11-1&gt;=$D84),"F",""))</x:f>
      </x:c>
      <x:c r="AF84" s="155" t="str">
        <x:f>IF(OR($A84="",AF$9="",$D84=""),"",IF(AND($E84&lt;&gt;"",AF$9&lt;=$E84,AF$9+'06 Lists'!$B$11-1&gt;=$D84),"B","")&amp;IF(AND($F84&lt;&gt;"",AF$9&lt;=$F84,AF$9+'06 Lists'!$B$11-1&gt;=$D84),"F",""))</x:f>
      </x:c>
      <x:c r="AG84" s="155" t="str">
        <x:f>IF(OR($A84="",AG$9="",$D84=""),"",IF(AND($E84&lt;&gt;"",AG$9&lt;=$E84,AG$9+'06 Lists'!$B$11-1&gt;=$D84),"B","")&amp;IF(AND($F84&lt;&gt;"",AG$9&lt;=$F84,AG$9+'06 Lists'!$B$11-1&gt;=$D84),"F",""))</x:f>
      </x:c>
    </x:row>
    <x:row r="85" ht="31" customHeight="1">
      <x:c r="A85" s="155" t="str">
        <x:f>IF('B1 Schedule'!A85="","",IF('B1 Schedule'!A85="","",'B1 Schedule'!A85))</x:f>
      </x:c>
      <x:c r="B85" s="155" t="str">
        <x:f>IF('B1 Schedule'!A85="","",IF('B1 Schedule'!B85="","",'B1 Schedule'!B85))</x:f>
      </x:c>
      <x:c r="C85" s="155" t="str">
        <x:f>IF('B1 Schedule'!A85="","",IF('B1 Schedule'!D85="","",'B1 Schedule'!D85))</x:f>
      </x:c>
      <x:c r="D85" s="246" t="str">
        <x:f>IF('B1 Schedule'!A85="","",IF('B1 Schedule'!F85="","",'B1 Schedule'!F85))</x:f>
      </x:c>
      <x:c r="E85" s="246" t="str">
        <x:f>IF('B1 Schedule'!A85="","",IF('B1 Schedule'!G85="","",'B1 Schedule'!G85))</x:f>
      </x:c>
      <x:c r="F85" s="246" t="str">
        <x:f>IF('B1 Schedule'!A85="","",IF('B1 Schedule'!I85&lt;&gt;"",'B1 Schedule'!I85,IF('B1 Schedule'!J85="","",'B1 Schedule'!J85)))</x:f>
      </x:c>
      <x:c r="G85" s="155" t="str">
        <x:f>IF('B1 Schedule'!A85="","",IF('B1 Schedule'!N85="","",'B1 Schedule'!N85))</x:f>
      </x:c>
      <x:c r="H85" s="155" t="str">
        <x:f>IF(OR($A85="",H$9="",$D85=""),"",IF(AND($E85&lt;&gt;"",H$9&lt;=$E85,H$9+'06 Lists'!$B$11-1&gt;=$D85),"B","")&amp;IF(AND($F85&lt;&gt;"",H$9&lt;=$F85,H$9+'06 Lists'!$B$11-1&gt;=$D85),"F",""))</x:f>
      </x:c>
      <x:c r="I85" s="155" t="str">
        <x:f>IF(OR($A85="",I$9="",$D85=""),"",IF(AND($E85&lt;&gt;"",I$9&lt;=$E85,I$9+'06 Lists'!$B$11-1&gt;=$D85),"B","")&amp;IF(AND($F85&lt;&gt;"",I$9&lt;=$F85,I$9+'06 Lists'!$B$11-1&gt;=$D85),"F",""))</x:f>
      </x:c>
      <x:c r="J85" s="155" t="str">
        <x:f>IF(OR($A85="",J$9="",$D85=""),"",IF(AND($E85&lt;&gt;"",J$9&lt;=$E85,J$9+'06 Lists'!$B$11-1&gt;=$D85),"B","")&amp;IF(AND($F85&lt;&gt;"",J$9&lt;=$F85,J$9+'06 Lists'!$B$11-1&gt;=$D85),"F",""))</x:f>
      </x:c>
      <x:c r="K85" s="155" t="str">
        <x:f>IF(OR($A85="",K$9="",$D85=""),"",IF(AND($E85&lt;&gt;"",K$9&lt;=$E85,K$9+'06 Lists'!$B$11-1&gt;=$D85),"B","")&amp;IF(AND($F85&lt;&gt;"",K$9&lt;=$F85,K$9+'06 Lists'!$B$11-1&gt;=$D85),"F",""))</x:f>
      </x:c>
      <x:c r="L85" s="155" t="str">
        <x:f>IF(OR($A85="",L$9="",$D85=""),"",IF(AND($E85&lt;&gt;"",L$9&lt;=$E85,L$9+'06 Lists'!$B$11-1&gt;=$D85),"B","")&amp;IF(AND($F85&lt;&gt;"",L$9&lt;=$F85,L$9+'06 Lists'!$B$11-1&gt;=$D85),"F",""))</x:f>
      </x:c>
      <x:c r="M85" s="155" t="str">
        <x:f>IF(OR($A85="",M$9="",$D85=""),"",IF(AND($E85&lt;&gt;"",M$9&lt;=$E85,M$9+'06 Lists'!$B$11-1&gt;=$D85),"B","")&amp;IF(AND($F85&lt;&gt;"",M$9&lt;=$F85,M$9+'06 Lists'!$B$11-1&gt;=$D85),"F",""))</x:f>
      </x:c>
      <x:c r="N85" s="155" t="str">
        <x:f>IF(OR($A85="",N$9="",$D85=""),"",IF(AND($E85&lt;&gt;"",N$9&lt;=$E85,N$9+'06 Lists'!$B$11-1&gt;=$D85),"B","")&amp;IF(AND($F85&lt;&gt;"",N$9&lt;=$F85,N$9+'06 Lists'!$B$11-1&gt;=$D85),"F",""))</x:f>
      </x:c>
      <x:c r="O85" s="155" t="str">
        <x:f>IF(OR($A85="",O$9="",$D85=""),"",IF(AND($E85&lt;&gt;"",O$9&lt;=$E85,O$9+'06 Lists'!$B$11-1&gt;=$D85),"B","")&amp;IF(AND($F85&lt;&gt;"",O$9&lt;=$F85,O$9+'06 Lists'!$B$11-1&gt;=$D85),"F",""))</x:f>
      </x:c>
      <x:c r="P85" s="155" t="str">
        <x:f>IF(OR($A85="",P$9="",$D85=""),"",IF(AND($E85&lt;&gt;"",P$9&lt;=$E85,P$9+'06 Lists'!$B$11-1&gt;=$D85),"B","")&amp;IF(AND($F85&lt;&gt;"",P$9&lt;=$F85,P$9+'06 Lists'!$B$11-1&gt;=$D85),"F",""))</x:f>
      </x:c>
      <x:c r="Q85" s="155" t="str">
        <x:f>IF(OR($A85="",Q$9="",$D85=""),"",IF(AND($E85&lt;&gt;"",Q$9&lt;=$E85,Q$9+'06 Lists'!$B$11-1&gt;=$D85),"B","")&amp;IF(AND($F85&lt;&gt;"",Q$9&lt;=$F85,Q$9+'06 Lists'!$B$11-1&gt;=$D85),"F",""))</x:f>
      </x:c>
      <x:c r="R85" s="155" t="str">
        <x:f>IF(OR($A85="",R$9="",$D85=""),"",IF(AND($E85&lt;&gt;"",R$9&lt;=$E85,R$9+'06 Lists'!$B$11-1&gt;=$D85),"B","")&amp;IF(AND($F85&lt;&gt;"",R$9&lt;=$F85,R$9+'06 Lists'!$B$11-1&gt;=$D85),"F",""))</x:f>
      </x:c>
      <x:c r="S85" s="155" t="str">
        <x:f>IF(OR($A85="",S$9="",$D85=""),"",IF(AND($E85&lt;&gt;"",S$9&lt;=$E85,S$9+'06 Lists'!$B$11-1&gt;=$D85),"B","")&amp;IF(AND($F85&lt;&gt;"",S$9&lt;=$F85,S$9+'06 Lists'!$B$11-1&gt;=$D85),"F",""))</x:f>
      </x:c>
      <x:c r="T85" s="155" t="str">
        <x:f>IF(OR($A85="",T$9="",$D85=""),"",IF(AND($E85&lt;&gt;"",T$9&lt;=$E85,T$9+'06 Lists'!$B$11-1&gt;=$D85),"B","")&amp;IF(AND($F85&lt;&gt;"",T$9&lt;=$F85,T$9+'06 Lists'!$B$11-1&gt;=$D85),"F",""))</x:f>
      </x:c>
      <x:c r="U85" s="155" t="str">
        <x:f>IF(OR($A85="",U$9="",$D85=""),"",IF(AND($E85&lt;&gt;"",U$9&lt;=$E85,U$9+'06 Lists'!$B$11-1&gt;=$D85),"B","")&amp;IF(AND($F85&lt;&gt;"",U$9&lt;=$F85,U$9+'06 Lists'!$B$11-1&gt;=$D85),"F",""))</x:f>
      </x:c>
      <x:c r="V85" s="155" t="str">
        <x:f>IF(OR($A85="",V$9="",$D85=""),"",IF(AND($E85&lt;&gt;"",V$9&lt;=$E85,V$9+'06 Lists'!$B$11-1&gt;=$D85),"B","")&amp;IF(AND($F85&lt;&gt;"",V$9&lt;=$F85,V$9+'06 Lists'!$B$11-1&gt;=$D85),"F",""))</x:f>
      </x:c>
      <x:c r="W85" s="155" t="str">
        <x:f>IF(OR($A85="",W$9="",$D85=""),"",IF(AND($E85&lt;&gt;"",W$9&lt;=$E85,W$9+'06 Lists'!$B$11-1&gt;=$D85),"B","")&amp;IF(AND($F85&lt;&gt;"",W$9&lt;=$F85,W$9+'06 Lists'!$B$11-1&gt;=$D85),"F",""))</x:f>
      </x:c>
      <x:c r="X85" s="155" t="str">
        <x:f>IF(OR($A85="",X$9="",$D85=""),"",IF(AND($E85&lt;&gt;"",X$9&lt;=$E85,X$9+'06 Lists'!$B$11-1&gt;=$D85),"B","")&amp;IF(AND($F85&lt;&gt;"",X$9&lt;=$F85,X$9+'06 Lists'!$B$11-1&gt;=$D85),"F",""))</x:f>
      </x:c>
      <x:c r="Y85" s="155" t="str">
        <x:f>IF(OR($A85="",Y$9="",$D85=""),"",IF(AND($E85&lt;&gt;"",Y$9&lt;=$E85,Y$9+'06 Lists'!$B$11-1&gt;=$D85),"B","")&amp;IF(AND($F85&lt;&gt;"",Y$9&lt;=$F85,Y$9+'06 Lists'!$B$11-1&gt;=$D85),"F",""))</x:f>
      </x:c>
      <x:c r="Z85" s="155" t="str">
        <x:f>IF(OR($A85="",Z$9="",$D85=""),"",IF(AND($E85&lt;&gt;"",Z$9&lt;=$E85,Z$9+'06 Lists'!$B$11-1&gt;=$D85),"B","")&amp;IF(AND($F85&lt;&gt;"",Z$9&lt;=$F85,Z$9+'06 Lists'!$B$11-1&gt;=$D85),"F",""))</x:f>
      </x:c>
      <x:c r="AA85" s="155" t="str">
        <x:f>IF(OR($A85="",AA$9="",$D85=""),"",IF(AND($E85&lt;&gt;"",AA$9&lt;=$E85,AA$9+'06 Lists'!$B$11-1&gt;=$D85),"B","")&amp;IF(AND($F85&lt;&gt;"",AA$9&lt;=$F85,AA$9+'06 Lists'!$B$11-1&gt;=$D85),"F",""))</x:f>
      </x:c>
      <x:c r="AB85" s="155" t="str">
        <x:f>IF(OR($A85="",AB$9="",$D85=""),"",IF(AND($E85&lt;&gt;"",AB$9&lt;=$E85,AB$9+'06 Lists'!$B$11-1&gt;=$D85),"B","")&amp;IF(AND($F85&lt;&gt;"",AB$9&lt;=$F85,AB$9+'06 Lists'!$B$11-1&gt;=$D85),"F",""))</x:f>
      </x:c>
      <x:c r="AC85" s="155" t="str">
        <x:f>IF(OR($A85="",AC$9="",$D85=""),"",IF(AND($E85&lt;&gt;"",AC$9&lt;=$E85,AC$9+'06 Lists'!$B$11-1&gt;=$D85),"B","")&amp;IF(AND($F85&lt;&gt;"",AC$9&lt;=$F85,AC$9+'06 Lists'!$B$11-1&gt;=$D85),"F",""))</x:f>
      </x:c>
      <x:c r="AD85" s="155" t="str">
        <x:f>IF(OR($A85="",AD$9="",$D85=""),"",IF(AND($E85&lt;&gt;"",AD$9&lt;=$E85,AD$9+'06 Lists'!$B$11-1&gt;=$D85),"B","")&amp;IF(AND($F85&lt;&gt;"",AD$9&lt;=$F85,AD$9+'06 Lists'!$B$11-1&gt;=$D85),"F",""))</x:f>
      </x:c>
      <x:c r="AE85" s="155" t="str">
        <x:f>IF(OR($A85="",AE$9="",$D85=""),"",IF(AND($E85&lt;&gt;"",AE$9&lt;=$E85,AE$9+'06 Lists'!$B$11-1&gt;=$D85),"B","")&amp;IF(AND($F85&lt;&gt;"",AE$9&lt;=$F85,AE$9+'06 Lists'!$B$11-1&gt;=$D85),"F",""))</x:f>
      </x:c>
      <x:c r="AF85" s="155" t="str">
        <x:f>IF(OR($A85="",AF$9="",$D85=""),"",IF(AND($E85&lt;&gt;"",AF$9&lt;=$E85,AF$9+'06 Lists'!$B$11-1&gt;=$D85),"B","")&amp;IF(AND($F85&lt;&gt;"",AF$9&lt;=$F85,AF$9+'06 Lists'!$B$11-1&gt;=$D85),"F",""))</x:f>
      </x:c>
      <x:c r="AG85" s="155" t="str">
        <x:f>IF(OR($A85="",AG$9="",$D85=""),"",IF(AND($E85&lt;&gt;"",AG$9&lt;=$E85,AG$9+'06 Lists'!$B$11-1&gt;=$D85),"B","")&amp;IF(AND($F85&lt;&gt;"",AG$9&lt;=$F85,AG$9+'06 Lists'!$B$11-1&gt;=$D85),"F",""))</x:f>
      </x:c>
    </x:row>
    <x:row r="86" ht="31" customHeight="1">
      <x:c r="A86" s="155" t="str">
        <x:f>IF('B1 Schedule'!A86="","",IF('B1 Schedule'!A86="","",'B1 Schedule'!A86))</x:f>
      </x:c>
      <x:c r="B86" s="155" t="str">
        <x:f>IF('B1 Schedule'!A86="","",IF('B1 Schedule'!B86="","",'B1 Schedule'!B86))</x:f>
      </x:c>
      <x:c r="C86" s="155" t="str">
        <x:f>IF('B1 Schedule'!A86="","",IF('B1 Schedule'!D86="","",'B1 Schedule'!D86))</x:f>
      </x:c>
      <x:c r="D86" s="246" t="str">
        <x:f>IF('B1 Schedule'!A86="","",IF('B1 Schedule'!F86="","",'B1 Schedule'!F86))</x:f>
      </x:c>
      <x:c r="E86" s="246" t="str">
        <x:f>IF('B1 Schedule'!A86="","",IF('B1 Schedule'!G86="","",'B1 Schedule'!G86))</x:f>
      </x:c>
      <x:c r="F86" s="246" t="str">
        <x:f>IF('B1 Schedule'!A86="","",IF('B1 Schedule'!I86&lt;&gt;"",'B1 Schedule'!I86,IF('B1 Schedule'!J86="","",'B1 Schedule'!J86)))</x:f>
      </x:c>
      <x:c r="G86" s="155" t="str">
        <x:f>IF('B1 Schedule'!A86="","",IF('B1 Schedule'!N86="","",'B1 Schedule'!N86))</x:f>
      </x:c>
      <x:c r="H86" s="155" t="str">
        <x:f>IF(OR($A86="",H$9="",$D86=""),"",IF(AND($E86&lt;&gt;"",H$9&lt;=$E86,H$9+'06 Lists'!$B$11-1&gt;=$D86),"B","")&amp;IF(AND($F86&lt;&gt;"",H$9&lt;=$F86,H$9+'06 Lists'!$B$11-1&gt;=$D86),"F",""))</x:f>
      </x:c>
      <x:c r="I86" s="155" t="str">
        <x:f>IF(OR($A86="",I$9="",$D86=""),"",IF(AND($E86&lt;&gt;"",I$9&lt;=$E86,I$9+'06 Lists'!$B$11-1&gt;=$D86),"B","")&amp;IF(AND($F86&lt;&gt;"",I$9&lt;=$F86,I$9+'06 Lists'!$B$11-1&gt;=$D86),"F",""))</x:f>
      </x:c>
      <x:c r="J86" s="155" t="str">
        <x:f>IF(OR($A86="",J$9="",$D86=""),"",IF(AND($E86&lt;&gt;"",J$9&lt;=$E86,J$9+'06 Lists'!$B$11-1&gt;=$D86),"B","")&amp;IF(AND($F86&lt;&gt;"",J$9&lt;=$F86,J$9+'06 Lists'!$B$11-1&gt;=$D86),"F",""))</x:f>
      </x:c>
      <x:c r="K86" s="155" t="str">
        <x:f>IF(OR($A86="",K$9="",$D86=""),"",IF(AND($E86&lt;&gt;"",K$9&lt;=$E86,K$9+'06 Lists'!$B$11-1&gt;=$D86),"B","")&amp;IF(AND($F86&lt;&gt;"",K$9&lt;=$F86,K$9+'06 Lists'!$B$11-1&gt;=$D86),"F",""))</x:f>
      </x:c>
      <x:c r="L86" s="155" t="str">
        <x:f>IF(OR($A86="",L$9="",$D86=""),"",IF(AND($E86&lt;&gt;"",L$9&lt;=$E86,L$9+'06 Lists'!$B$11-1&gt;=$D86),"B","")&amp;IF(AND($F86&lt;&gt;"",L$9&lt;=$F86,L$9+'06 Lists'!$B$11-1&gt;=$D86),"F",""))</x:f>
      </x:c>
      <x:c r="M86" s="155" t="str">
        <x:f>IF(OR($A86="",M$9="",$D86=""),"",IF(AND($E86&lt;&gt;"",M$9&lt;=$E86,M$9+'06 Lists'!$B$11-1&gt;=$D86),"B","")&amp;IF(AND($F86&lt;&gt;"",M$9&lt;=$F86,M$9+'06 Lists'!$B$11-1&gt;=$D86),"F",""))</x:f>
      </x:c>
      <x:c r="N86" s="155" t="str">
        <x:f>IF(OR($A86="",N$9="",$D86=""),"",IF(AND($E86&lt;&gt;"",N$9&lt;=$E86,N$9+'06 Lists'!$B$11-1&gt;=$D86),"B","")&amp;IF(AND($F86&lt;&gt;"",N$9&lt;=$F86,N$9+'06 Lists'!$B$11-1&gt;=$D86),"F",""))</x:f>
      </x:c>
      <x:c r="O86" s="155" t="str">
        <x:f>IF(OR($A86="",O$9="",$D86=""),"",IF(AND($E86&lt;&gt;"",O$9&lt;=$E86,O$9+'06 Lists'!$B$11-1&gt;=$D86),"B","")&amp;IF(AND($F86&lt;&gt;"",O$9&lt;=$F86,O$9+'06 Lists'!$B$11-1&gt;=$D86),"F",""))</x:f>
      </x:c>
      <x:c r="P86" s="155" t="str">
        <x:f>IF(OR($A86="",P$9="",$D86=""),"",IF(AND($E86&lt;&gt;"",P$9&lt;=$E86,P$9+'06 Lists'!$B$11-1&gt;=$D86),"B","")&amp;IF(AND($F86&lt;&gt;"",P$9&lt;=$F86,P$9+'06 Lists'!$B$11-1&gt;=$D86),"F",""))</x:f>
      </x:c>
      <x:c r="Q86" s="155" t="str">
        <x:f>IF(OR($A86="",Q$9="",$D86=""),"",IF(AND($E86&lt;&gt;"",Q$9&lt;=$E86,Q$9+'06 Lists'!$B$11-1&gt;=$D86),"B","")&amp;IF(AND($F86&lt;&gt;"",Q$9&lt;=$F86,Q$9+'06 Lists'!$B$11-1&gt;=$D86),"F",""))</x:f>
      </x:c>
      <x:c r="R86" s="155" t="str">
        <x:f>IF(OR($A86="",R$9="",$D86=""),"",IF(AND($E86&lt;&gt;"",R$9&lt;=$E86,R$9+'06 Lists'!$B$11-1&gt;=$D86),"B","")&amp;IF(AND($F86&lt;&gt;"",R$9&lt;=$F86,R$9+'06 Lists'!$B$11-1&gt;=$D86),"F",""))</x:f>
      </x:c>
      <x:c r="S86" s="155" t="str">
        <x:f>IF(OR($A86="",S$9="",$D86=""),"",IF(AND($E86&lt;&gt;"",S$9&lt;=$E86,S$9+'06 Lists'!$B$11-1&gt;=$D86),"B","")&amp;IF(AND($F86&lt;&gt;"",S$9&lt;=$F86,S$9+'06 Lists'!$B$11-1&gt;=$D86),"F",""))</x:f>
      </x:c>
      <x:c r="T86" s="155" t="str">
        <x:f>IF(OR($A86="",T$9="",$D86=""),"",IF(AND($E86&lt;&gt;"",T$9&lt;=$E86,T$9+'06 Lists'!$B$11-1&gt;=$D86),"B","")&amp;IF(AND($F86&lt;&gt;"",T$9&lt;=$F86,T$9+'06 Lists'!$B$11-1&gt;=$D86),"F",""))</x:f>
      </x:c>
      <x:c r="U86" s="155" t="str">
        <x:f>IF(OR($A86="",U$9="",$D86=""),"",IF(AND($E86&lt;&gt;"",U$9&lt;=$E86,U$9+'06 Lists'!$B$11-1&gt;=$D86),"B","")&amp;IF(AND($F86&lt;&gt;"",U$9&lt;=$F86,U$9+'06 Lists'!$B$11-1&gt;=$D86),"F",""))</x:f>
      </x:c>
      <x:c r="V86" s="155" t="str">
        <x:f>IF(OR($A86="",V$9="",$D86=""),"",IF(AND($E86&lt;&gt;"",V$9&lt;=$E86,V$9+'06 Lists'!$B$11-1&gt;=$D86),"B","")&amp;IF(AND($F86&lt;&gt;"",V$9&lt;=$F86,V$9+'06 Lists'!$B$11-1&gt;=$D86),"F",""))</x:f>
      </x:c>
      <x:c r="W86" s="155" t="str">
        <x:f>IF(OR($A86="",W$9="",$D86=""),"",IF(AND($E86&lt;&gt;"",W$9&lt;=$E86,W$9+'06 Lists'!$B$11-1&gt;=$D86),"B","")&amp;IF(AND($F86&lt;&gt;"",W$9&lt;=$F86,W$9+'06 Lists'!$B$11-1&gt;=$D86),"F",""))</x:f>
      </x:c>
      <x:c r="X86" s="155" t="str">
        <x:f>IF(OR($A86="",X$9="",$D86=""),"",IF(AND($E86&lt;&gt;"",X$9&lt;=$E86,X$9+'06 Lists'!$B$11-1&gt;=$D86),"B","")&amp;IF(AND($F86&lt;&gt;"",X$9&lt;=$F86,X$9+'06 Lists'!$B$11-1&gt;=$D86),"F",""))</x:f>
      </x:c>
      <x:c r="Y86" s="155" t="str">
        <x:f>IF(OR($A86="",Y$9="",$D86=""),"",IF(AND($E86&lt;&gt;"",Y$9&lt;=$E86,Y$9+'06 Lists'!$B$11-1&gt;=$D86),"B","")&amp;IF(AND($F86&lt;&gt;"",Y$9&lt;=$F86,Y$9+'06 Lists'!$B$11-1&gt;=$D86),"F",""))</x:f>
      </x:c>
      <x:c r="Z86" s="155" t="str">
        <x:f>IF(OR($A86="",Z$9="",$D86=""),"",IF(AND($E86&lt;&gt;"",Z$9&lt;=$E86,Z$9+'06 Lists'!$B$11-1&gt;=$D86),"B","")&amp;IF(AND($F86&lt;&gt;"",Z$9&lt;=$F86,Z$9+'06 Lists'!$B$11-1&gt;=$D86),"F",""))</x:f>
      </x:c>
      <x:c r="AA86" s="155" t="str">
        <x:f>IF(OR($A86="",AA$9="",$D86=""),"",IF(AND($E86&lt;&gt;"",AA$9&lt;=$E86,AA$9+'06 Lists'!$B$11-1&gt;=$D86),"B","")&amp;IF(AND($F86&lt;&gt;"",AA$9&lt;=$F86,AA$9+'06 Lists'!$B$11-1&gt;=$D86),"F",""))</x:f>
      </x:c>
      <x:c r="AB86" s="155" t="str">
        <x:f>IF(OR($A86="",AB$9="",$D86=""),"",IF(AND($E86&lt;&gt;"",AB$9&lt;=$E86,AB$9+'06 Lists'!$B$11-1&gt;=$D86),"B","")&amp;IF(AND($F86&lt;&gt;"",AB$9&lt;=$F86,AB$9+'06 Lists'!$B$11-1&gt;=$D86),"F",""))</x:f>
      </x:c>
      <x:c r="AC86" s="155" t="str">
        <x:f>IF(OR($A86="",AC$9="",$D86=""),"",IF(AND($E86&lt;&gt;"",AC$9&lt;=$E86,AC$9+'06 Lists'!$B$11-1&gt;=$D86),"B","")&amp;IF(AND($F86&lt;&gt;"",AC$9&lt;=$F86,AC$9+'06 Lists'!$B$11-1&gt;=$D86),"F",""))</x:f>
      </x:c>
      <x:c r="AD86" s="155" t="str">
        <x:f>IF(OR($A86="",AD$9="",$D86=""),"",IF(AND($E86&lt;&gt;"",AD$9&lt;=$E86,AD$9+'06 Lists'!$B$11-1&gt;=$D86),"B","")&amp;IF(AND($F86&lt;&gt;"",AD$9&lt;=$F86,AD$9+'06 Lists'!$B$11-1&gt;=$D86),"F",""))</x:f>
      </x:c>
      <x:c r="AE86" s="155" t="str">
        <x:f>IF(OR($A86="",AE$9="",$D86=""),"",IF(AND($E86&lt;&gt;"",AE$9&lt;=$E86,AE$9+'06 Lists'!$B$11-1&gt;=$D86),"B","")&amp;IF(AND($F86&lt;&gt;"",AE$9&lt;=$F86,AE$9+'06 Lists'!$B$11-1&gt;=$D86),"F",""))</x:f>
      </x:c>
      <x:c r="AF86" s="155" t="str">
        <x:f>IF(OR($A86="",AF$9="",$D86=""),"",IF(AND($E86&lt;&gt;"",AF$9&lt;=$E86,AF$9+'06 Lists'!$B$11-1&gt;=$D86),"B","")&amp;IF(AND($F86&lt;&gt;"",AF$9&lt;=$F86,AF$9+'06 Lists'!$B$11-1&gt;=$D86),"F",""))</x:f>
      </x:c>
      <x:c r="AG86" s="155" t="str">
        <x:f>IF(OR($A86="",AG$9="",$D86=""),"",IF(AND($E86&lt;&gt;"",AG$9&lt;=$E86,AG$9+'06 Lists'!$B$11-1&gt;=$D86),"B","")&amp;IF(AND($F86&lt;&gt;"",AG$9&lt;=$F86,AG$9+'06 Lists'!$B$11-1&gt;=$D86),"F",""))</x:f>
      </x:c>
    </x:row>
    <x:row r="87" ht="31" customHeight="1">
      <x:c r="A87" s="155" t="str">
        <x:f>IF('B1 Schedule'!A87="","",IF('B1 Schedule'!A87="","",'B1 Schedule'!A87))</x:f>
      </x:c>
      <x:c r="B87" s="155" t="str">
        <x:f>IF('B1 Schedule'!A87="","",IF('B1 Schedule'!B87="","",'B1 Schedule'!B87))</x:f>
      </x:c>
      <x:c r="C87" s="155" t="str">
        <x:f>IF('B1 Schedule'!A87="","",IF('B1 Schedule'!D87="","",'B1 Schedule'!D87))</x:f>
      </x:c>
      <x:c r="D87" s="246" t="str">
        <x:f>IF('B1 Schedule'!A87="","",IF('B1 Schedule'!F87="","",'B1 Schedule'!F87))</x:f>
      </x:c>
      <x:c r="E87" s="246" t="str">
        <x:f>IF('B1 Schedule'!A87="","",IF('B1 Schedule'!G87="","",'B1 Schedule'!G87))</x:f>
      </x:c>
      <x:c r="F87" s="246" t="str">
        <x:f>IF('B1 Schedule'!A87="","",IF('B1 Schedule'!I87&lt;&gt;"",'B1 Schedule'!I87,IF('B1 Schedule'!J87="","",'B1 Schedule'!J87)))</x:f>
      </x:c>
      <x:c r="G87" s="155" t="str">
        <x:f>IF('B1 Schedule'!A87="","",IF('B1 Schedule'!N87="","",'B1 Schedule'!N87))</x:f>
      </x:c>
      <x:c r="H87" s="155" t="str">
        <x:f>IF(OR($A87="",H$9="",$D87=""),"",IF(AND($E87&lt;&gt;"",H$9&lt;=$E87,H$9+'06 Lists'!$B$11-1&gt;=$D87),"B","")&amp;IF(AND($F87&lt;&gt;"",H$9&lt;=$F87,H$9+'06 Lists'!$B$11-1&gt;=$D87),"F",""))</x:f>
      </x:c>
      <x:c r="I87" s="155" t="str">
        <x:f>IF(OR($A87="",I$9="",$D87=""),"",IF(AND($E87&lt;&gt;"",I$9&lt;=$E87,I$9+'06 Lists'!$B$11-1&gt;=$D87),"B","")&amp;IF(AND($F87&lt;&gt;"",I$9&lt;=$F87,I$9+'06 Lists'!$B$11-1&gt;=$D87),"F",""))</x:f>
      </x:c>
      <x:c r="J87" s="155" t="str">
        <x:f>IF(OR($A87="",J$9="",$D87=""),"",IF(AND($E87&lt;&gt;"",J$9&lt;=$E87,J$9+'06 Lists'!$B$11-1&gt;=$D87),"B","")&amp;IF(AND($F87&lt;&gt;"",J$9&lt;=$F87,J$9+'06 Lists'!$B$11-1&gt;=$D87),"F",""))</x:f>
      </x:c>
      <x:c r="K87" s="155" t="str">
        <x:f>IF(OR($A87="",K$9="",$D87=""),"",IF(AND($E87&lt;&gt;"",K$9&lt;=$E87,K$9+'06 Lists'!$B$11-1&gt;=$D87),"B","")&amp;IF(AND($F87&lt;&gt;"",K$9&lt;=$F87,K$9+'06 Lists'!$B$11-1&gt;=$D87),"F",""))</x:f>
      </x:c>
      <x:c r="L87" s="155" t="str">
        <x:f>IF(OR($A87="",L$9="",$D87=""),"",IF(AND($E87&lt;&gt;"",L$9&lt;=$E87,L$9+'06 Lists'!$B$11-1&gt;=$D87),"B","")&amp;IF(AND($F87&lt;&gt;"",L$9&lt;=$F87,L$9+'06 Lists'!$B$11-1&gt;=$D87),"F",""))</x:f>
      </x:c>
      <x:c r="M87" s="155" t="str">
        <x:f>IF(OR($A87="",M$9="",$D87=""),"",IF(AND($E87&lt;&gt;"",M$9&lt;=$E87,M$9+'06 Lists'!$B$11-1&gt;=$D87),"B","")&amp;IF(AND($F87&lt;&gt;"",M$9&lt;=$F87,M$9+'06 Lists'!$B$11-1&gt;=$D87),"F",""))</x:f>
      </x:c>
      <x:c r="N87" s="155" t="str">
        <x:f>IF(OR($A87="",N$9="",$D87=""),"",IF(AND($E87&lt;&gt;"",N$9&lt;=$E87,N$9+'06 Lists'!$B$11-1&gt;=$D87),"B","")&amp;IF(AND($F87&lt;&gt;"",N$9&lt;=$F87,N$9+'06 Lists'!$B$11-1&gt;=$D87),"F",""))</x:f>
      </x:c>
      <x:c r="O87" s="155" t="str">
        <x:f>IF(OR($A87="",O$9="",$D87=""),"",IF(AND($E87&lt;&gt;"",O$9&lt;=$E87,O$9+'06 Lists'!$B$11-1&gt;=$D87),"B","")&amp;IF(AND($F87&lt;&gt;"",O$9&lt;=$F87,O$9+'06 Lists'!$B$11-1&gt;=$D87),"F",""))</x:f>
      </x:c>
      <x:c r="P87" s="155" t="str">
        <x:f>IF(OR($A87="",P$9="",$D87=""),"",IF(AND($E87&lt;&gt;"",P$9&lt;=$E87,P$9+'06 Lists'!$B$11-1&gt;=$D87),"B","")&amp;IF(AND($F87&lt;&gt;"",P$9&lt;=$F87,P$9+'06 Lists'!$B$11-1&gt;=$D87),"F",""))</x:f>
      </x:c>
      <x:c r="Q87" s="155" t="str">
        <x:f>IF(OR($A87="",Q$9="",$D87=""),"",IF(AND($E87&lt;&gt;"",Q$9&lt;=$E87,Q$9+'06 Lists'!$B$11-1&gt;=$D87),"B","")&amp;IF(AND($F87&lt;&gt;"",Q$9&lt;=$F87,Q$9+'06 Lists'!$B$11-1&gt;=$D87),"F",""))</x:f>
      </x:c>
      <x:c r="R87" s="155" t="str">
        <x:f>IF(OR($A87="",R$9="",$D87=""),"",IF(AND($E87&lt;&gt;"",R$9&lt;=$E87,R$9+'06 Lists'!$B$11-1&gt;=$D87),"B","")&amp;IF(AND($F87&lt;&gt;"",R$9&lt;=$F87,R$9+'06 Lists'!$B$11-1&gt;=$D87),"F",""))</x:f>
      </x:c>
      <x:c r="S87" s="155" t="str">
        <x:f>IF(OR($A87="",S$9="",$D87=""),"",IF(AND($E87&lt;&gt;"",S$9&lt;=$E87,S$9+'06 Lists'!$B$11-1&gt;=$D87),"B","")&amp;IF(AND($F87&lt;&gt;"",S$9&lt;=$F87,S$9+'06 Lists'!$B$11-1&gt;=$D87),"F",""))</x:f>
      </x:c>
      <x:c r="T87" s="155" t="str">
        <x:f>IF(OR($A87="",T$9="",$D87=""),"",IF(AND($E87&lt;&gt;"",T$9&lt;=$E87,T$9+'06 Lists'!$B$11-1&gt;=$D87),"B","")&amp;IF(AND($F87&lt;&gt;"",T$9&lt;=$F87,T$9+'06 Lists'!$B$11-1&gt;=$D87),"F",""))</x:f>
      </x:c>
      <x:c r="U87" s="155" t="str">
        <x:f>IF(OR($A87="",U$9="",$D87=""),"",IF(AND($E87&lt;&gt;"",U$9&lt;=$E87,U$9+'06 Lists'!$B$11-1&gt;=$D87),"B","")&amp;IF(AND($F87&lt;&gt;"",U$9&lt;=$F87,U$9+'06 Lists'!$B$11-1&gt;=$D87),"F",""))</x:f>
      </x:c>
      <x:c r="V87" s="155" t="str">
        <x:f>IF(OR($A87="",V$9="",$D87=""),"",IF(AND($E87&lt;&gt;"",V$9&lt;=$E87,V$9+'06 Lists'!$B$11-1&gt;=$D87),"B","")&amp;IF(AND($F87&lt;&gt;"",V$9&lt;=$F87,V$9+'06 Lists'!$B$11-1&gt;=$D87),"F",""))</x:f>
      </x:c>
      <x:c r="W87" s="155" t="str">
        <x:f>IF(OR($A87="",W$9="",$D87=""),"",IF(AND($E87&lt;&gt;"",W$9&lt;=$E87,W$9+'06 Lists'!$B$11-1&gt;=$D87),"B","")&amp;IF(AND($F87&lt;&gt;"",W$9&lt;=$F87,W$9+'06 Lists'!$B$11-1&gt;=$D87),"F",""))</x:f>
      </x:c>
      <x:c r="X87" s="155" t="str">
        <x:f>IF(OR($A87="",X$9="",$D87=""),"",IF(AND($E87&lt;&gt;"",X$9&lt;=$E87,X$9+'06 Lists'!$B$11-1&gt;=$D87),"B","")&amp;IF(AND($F87&lt;&gt;"",X$9&lt;=$F87,X$9+'06 Lists'!$B$11-1&gt;=$D87),"F",""))</x:f>
      </x:c>
      <x:c r="Y87" s="155" t="str">
        <x:f>IF(OR($A87="",Y$9="",$D87=""),"",IF(AND($E87&lt;&gt;"",Y$9&lt;=$E87,Y$9+'06 Lists'!$B$11-1&gt;=$D87),"B","")&amp;IF(AND($F87&lt;&gt;"",Y$9&lt;=$F87,Y$9+'06 Lists'!$B$11-1&gt;=$D87),"F",""))</x:f>
      </x:c>
      <x:c r="Z87" s="155" t="str">
        <x:f>IF(OR($A87="",Z$9="",$D87=""),"",IF(AND($E87&lt;&gt;"",Z$9&lt;=$E87,Z$9+'06 Lists'!$B$11-1&gt;=$D87),"B","")&amp;IF(AND($F87&lt;&gt;"",Z$9&lt;=$F87,Z$9+'06 Lists'!$B$11-1&gt;=$D87),"F",""))</x:f>
      </x:c>
      <x:c r="AA87" s="155" t="str">
        <x:f>IF(OR($A87="",AA$9="",$D87=""),"",IF(AND($E87&lt;&gt;"",AA$9&lt;=$E87,AA$9+'06 Lists'!$B$11-1&gt;=$D87),"B","")&amp;IF(AND($F87&lt;&gt;"",AA$9&lt;=$F87,AA$9+'06 Lists'!$B$11-1&gt;=$D87),"F",""))</x:f>
      </x:c>
      <x:c r="AB87" s="155" t="str">
        <x:f>IF(OR($A87="",AB$9="",$D87=""),"",IF(AND($E87&lt;&gt;"",AB$9&lt;=$E87,AB$9+'06 Lists'!$B$11-1&gt;=$D87),"B","")&amp;IF(AND($F87&lt;&gt;"",AB$9&lt;=$F87,AB$9+'06 Lists'!$B$11-1&gt;=$D87),"F",""))</x:f>
      </x:c>
      <x:c r="AC87" s="155" t="str">
        <x:f>IF(OR($A87="",AC$9="",$D87=""),"",IF(AND($E87&lt;&gt;"",AC$9&lt;=$E87,AC$9+'06 Lists'!$B$11-1&gt;=$D87),"B","")&amp;IF(AND($F87&lt;&gt;"",AC$9&lt;=$F87,AC$9+'06 Lists'!$B$11-1&gt;=$D87),"F",""))</x:f>
      </x:c>
      <x:c r="AD87" s="155" t="str">
        <x:f>IF(OR($A87="",AD$9="",$D87=""),"",IF(AND($E87&lt;&gt;"",AD$9&lt;=$E87,AD$9+'06 Lists'!$B$11-1&gt;=$D87),"B","")&amp;IF(AND($F87&lt;&gt;"",AD$9&lt;=$F87,AD$9+'06 Lists'!$B$11-1&gt;=$D87),"F",""))</x:f>
      </x:c>
      <x:c r="AE87" s="155" t="str">
        <x:f>IF(OR($A87="",AE$9="",$D87=""),"",IF(AND($E87&lt;&gt;"",AE$9&lt;=$E87,AE$9+'06 Lists'!$B$11-1&gt;=$D87),"B","")&amp;IF(AND($F87&lt;&gt;"",AE$9&lt;=$F87,AE$9+'06 Lists'!$B$11-1&gt;=$D87),"F",""))</x:f>
      </x:c>
      <x:c r="AF87" s="155" t="str">
        <x:f>IF(OR($A87="",AF$9="",$D87=""),"",IF(AND($E87&lt;&gt;"",AF$9&lt;=$E87,AF$9+'06 Lists'!$B$11-1&gt;=$D87),"B","")&amp;IF(AND($F87&lt;&gt;"",AF$9&lt;=$F87,AF$9+'06 Lists'!$B$11-1&gt;=$D87),"F",""))</x:f>
      </x:c>
      <x:c r="AG87" s="155" t="str">
        <x:f>IF(OR($A87="",AG$9="",$D87=""),"",IF(AND($E87&lt;&gt;"",AG$9&lt;=$E87,AG$9+'06 Lists'!$B$11-1&gt;=$D87),"B","")&amp;IF(AND($F87&lt;&gt;"",AG$9&lt;=$F87,AG$9+'06 Lists'!$B$11-1&gt;=$D87),"F",""))</x:f>
      </x:c>
    </x:row>
    <x:row r="88" ht="31" customHeight="1">
      <x:c r="A88" s="155" t="str">
        <x:f>IF('B1 Schedule'!A88="","",IF('B1 Schedule'!A88="","",'B1 Schedule'!A88))</x:f>
      </x:c>
      <x:c r="B88" s="155" t="str">
        <x:f>IF('B1 Schedule'!A88="","",IF('B1 Schedule'!B88="","",'B1 Schedule'!B88))</x:f>
      </x:c>
      <x:c r="C88" s="155" t="str">
        <x:f>IF('B1 Schedule'!A88="","",IF('B1 Schedule'!D88="","",'B1 Schedule'!D88))</x:f>
      </x:c>
      <x:c r="D88" s="246" t="str">
        <x:f>IF('B1 Schedule'!A88="","",IF('B1 Schedule'!F88="","",'B1 Schedule'!F88))</x:f>
      </x:c>
      <x:c r="E88" s="246" t="str">
        <x:f>IF('B1 Schedule'!A88="","",IF('B1 Schedule'!G88="","",'B1 Schedule'!G88))</x:f>
      </x:c>
      <x:c r="F88" s="246" t="str">
        <x:f>IF('B1 Schedule'!A88="","",IF('B1 Schedule'!I88&lt;&gt;"",'B1 Schedule'!I88,IF('B1 Schedule'!J88="","",'B1 Schedule'!J88)))</x:f>
      </x:c>
      <x:c r="G88" s="155" t="str">
        <x:f>IF('B1 Schedule'!A88="","",IF('B1 Schedule'!N88="","",'B1 Schedule'!N88))</x:f>
      </x:c>
      <x:c r="H88" s="155" t="str">
        <x:f>IF(OR($A88="",H$9="",$D88=""),"",IF(AND($E88&lt;&gt;"",H$9&lt;=$E88,H$9+'06 Lists'!$B$11-1&gt;=$D88),"B","")&amp;IF(AND($F88&lt;&gt;"",H$9&lt;=$F88,H$9+'06 Lists'!$B$11-1&gt;=$D88),"F",""))</x:f>
      </x:c>
      <x:c r="I88" s="155" t="str">
        <x:f>IF(OR($A88="",I$9="",$D88=""),"",IF(AND($E88&lt;&gt;"",I$9&lt;=$E88,I$9+'06 Lists'!$B$11-1&gt;=$D88),"B","")&amp;IF(AND($F88&lt;&gt;"",I$9&lt;=$F88,I$9+'06 Lists'!$B$11-1&gt;=$D88),"F",""))</x:f>
      </x:c>
      <x:c r="J88" s="155" t="str">
        <x:f>IF(OR($A88="",J$9="",$D88=""),"",IF(AND($E88&lt;&gt;"",J$9&lt;=$E88,J$9+'06 Lists'!$B$11-1&gt;=$D88),"B","")&amp;IF(AND($F88&lt;&gt;"",J$9&lt;=$F88,J$9+'06 Lists'!$B$11-1&gt;=$D88),"F",""))</x:f>
      </x:c>
      <x:c r="K88" s="155" t="str">
        <x:f>IF(OR($A88="",K$9="",$D88=""),"",IF(AND($E88&lt;&gt;"",K$9&lt;=$E88,K$9+'06 Lists'!$B$11-1&gt;=$D88),"B","")&amp;IF(AND($F88&lt;&gt;"",K$9&lt;=$F88,K$9+'06 Lists'!$B$11-1&gt;=$D88),"F",""))</x:f>
      </x:c>
      <x:c r="L88" s="155" t="str">
        <x:f>IF(OR($A88="",L$9="",$D88=""),"",IF(AND($E88&lt;&gt;"",L$9&lt;=$E88,L$9+'06 Lists'!$B$11-1&gt;=$D88),"B","")&amp;IF(AND($F88&lt;&gt;"",L$9&lt;=$F88,L$9+'06 Lists'!$B$11-1&gt;=$D88),"F",""))</x:f>
      </x:c>
      <x:c r="M88" s="155" t="str">
        <x:f>IF(OR($A88="",M$9="",$D88=""),"",IF(AND($E88&lt;&gt;"",M$9&lt;=$E88,M$9+'06 Lists'!$B$11-1&gt;=$D88),"B","")&amp;IF(AND($F88&lt;&gt;"",M$9&lt;=$F88,M$9+'06 Lists'!$B$11-1&gt;=$D88),"F",""))</x:f>
      </x:c>
      <x:c r="N88" s="155" t="str">
        <x:f>IF(OR($A88="",N$9="",$D88=""),"",IF(AND($E88&lt;&gt;"",N$9&lt;=$E88,N$9+'06 Lists'!$B$11-1&gt;=$D88),"B","")&amp;IF(AND($F88&lt;&gt;"",N$9&lt;=$F88,N$9+'06 Lists'!$B$11-1&gt;=$D88),"F",""))</x:f>
      </x:c>
      <x:c r="O88" s="155" t="str">
        <x:f>IF(OR($A88="",O$9="",$D88=""),"",IF(AND($E88&lt;&gt;"",O$9&lt;=$E88,O$9+'06 Lists'!$B$11-1&gt;=$D88),"B","")&amp;IF(AND($F88&lt;&gt;"",O$9&lt;=$F88,O$9+'06 Lists'!$B$11-1&gt;=$D88),"F",""))</x:f>
      </x:c>
      <x:c r="P88" s="155" t="str">
        <x:f>IF(OR($A88="",P$9="",$D88=""),"",IF(AND($E88&lt;&gt;"",P$9&lt;=$E88,P$9+'06 Lists'!$B$11-1&gt;=$D88),"B","")&amp;IF(AND($F88&lt;&gt;"",P$9&lt;=$F88,P$9+'06 Lists'!$B$11-1&gt;=$D88),"F",""))</x:f>
      </x:c>
      <x:c r="Q88" s="155" t="str">
        <x:f>IF(OR($A88="",Q$9="",$D88=""),"",IF(AND($E88&lt;&gt;"",Q$9&lt;=$E88,Q$9+'06 Lists'!$B$11-1&gt;=$D88),"B","")&amp;IF(AND($F88&lt;&gt;"",Q$9&lt;=$F88,Q$9+'06 Lists'!$B$11-1&gt;=$D88),"F",""))</x:f>
      </x:c>
      <x:c r="R88" s="155" t="str">
        <x:f>IF(OR($A88="",R$9="",$D88=""),"",IF(AND($E88&lt;&gt;"",R$9&lt;=$E88,R$9+'06 Lists'!$B$11-1&gt;=$D88),"B","")&amp;IF(AND($F88&lt;&gt;"",R$9&lt;=$F88,R$9+'06 Lists'!$B$11-1&gt;=$D88),"F",""))</x:f>
      </x:c>
      <x:c r="S88" s="155" t="str">
        <x:f>IF(OR($A88="",S$9="",$D88=""),"",IF(AND($E88&lt;&gt;"",S$9&lt;=$E88,S$9+'06 Lists'!$B$11-1&gt;=$D88),"B","")&amp;IF(AND($F88&lt;&gt;"",S$9&lt;=$F88,S$9+'06 Lists'!$B$11-1&gt;=$D88),"F",""))</x:f>
      </x:c>
      <x:c r="T88" s="155" t="str">
        <x:f>IF(OR($A88="",T$9="",$D88=""),"",IF(AND($E88&lt;&gt;"",T$9&lt;=$E88,T$9+'06 Lists'!$B$11-1&gt;=$D88),"B","")&amp;IF(AND($F88&lt;&gt;"",T$9&lt;=$F88,T$9+'06 Lists'!$B$11-1&gt;=$D88),"F",""))</x:f>
      </x:c>
      <x:c r="U88" s="155" t="str">
        <x:f>IF(OR($A88="",U$9="",$D88=""),"",IF(AND($E88&lt;&gt;"",U$9&lt;=$E88,U$9+'06 Lists'!$B$11-1&gt;=$D88),"B","")&amp;IF(AND($F88&lt;&gt;"",U$9&lt;=$F88,U$9+'06 Lists'!$B$11-1&gt;=$D88),"F",""))</x:f>
      </x:c>
      <x:c r="V88" s="155" t="str">
        <x:f>IF(OR($A88="",V$9="",$D88=""),"",IF(AND($E88&lt;&gt;"",V$9&lt;=$E88,V$9+'06 Lists'!$B$11-1&gt;=$D88),"B","")&amp;IF(AND($F88&lt;&gt;"",V$9&lt;=$F88,V$9+'06 Lists'!$B$11-1&gt;=$D88),"F",""))</x:f>
      </x:c>
      <x:c r="W88" s="155" t="str">
        <x:f>IF(OR($A88="",W$9="",$D88=""),"",IF(AND($E88&lt;&gt;"",W$9&lt;=$E88,W$9+'06 Lists'!$B$11-1&gt;=$D88),"B","")&amp;IF(AND($F88&lt;&gt;"",W$9&lt;=$F88,W$9+'06 Lists'!$B$11-1&gt;=$D88),"F",""))</x:f>
      </x:c>
      <x:c r="X88" s="155" t="str">
        <x:f>IF(OR($A88="",X$9="",$D88=""),"",IF(AND($E88&lt;&gt;"",X$9&lt;=$E88,X$9+'06 Lists'!$B$11-1&gt;=$D88),"B","")&amp;IF(AND($F88&lt;&gt;"",X$9&lt;=$F88,X$9+'06 Lists'!$B$11-1&gt;=$D88),"F",""))</x:f>
      </x:c>
      <x:c r="Y88" s="155" t="str">
        <x:f>IF(OR($A88="",Y$9="",$D88=""),"",IF(AND($E88&lt;&gt;"",Y$9&lt;=$E88,Y$9+'06 Lists'!$B$11-1&gt;=$D88),"B","")&amp;IF(AND($F88&lt;&gt;"",Y$9&lt;=$F88,Y$9+'06 Lists'!$B$11-1&gt;=$D88),"F",""))</x:f>
      </x:c>
      <x:c r="Z88" s="155" t="str">
        <x:f>IF(OR($A88="",Z$9="",$D88=""),"",IF(AND($E88&lt;&gt;"",Z$9&lt;=$E88,Z$9+'06 Lists'!$B$11-1&gt;=$D88),"B","")&amp;IF(AND($F88&lt;&gt;"",Z$9&lt;=$F88,Z$9+'06 Lists'!$B$11-1&gt;=$D88),"F",""))</x:f>
      </x:c>
      <x:c r="AA88" s="155" t="str">
        <x:f>IF(OR($A88="",AA$9="",$D88=""),"",IF(AND($E88&lt;&gt;"",AA$9&lt;=$E88,AA$9+'06 Lists'!$B$11-1&gt;=$D88),"B","")&amp;IF(AND($F88&lt;&gt;"",AA$9&lt;=$F88,AA$9+'06 Lists'!$B$11-1&gt;=$D88),"F",""))</x:f>
      </x:c>
      <x:c r="AB88" s="155" t="str">
        <x:f>IF(OR($A88="",AB$9="",$D88=""),"",IF(AND($E88&lt;&gt;"",AB$9&lt;=$E88,AB$9+'06 Lists'!$B$11-1&gt;=$D88),"B","")&amp;IF(AND($F88&lt;&gt;"",AB$9&lt;=$F88,AB$9+'06 Lists'!$B$11-1&gt;=$D88),"F",""))</x:f>
      </x:c>
      <x:c r="AC88" s="155" t="str">
        <x:f>IF(OR($A88="",AC$9="",$D88=""),"",IF(AND($E88&lt;&gt;"",AC$9&lt;=$E88,AC$9+'06 Lists'!$B$11-1&gt;=$D88),"B","")&amp;IF(AND($F88&lt;&gt;"",AC$9&lt;=$F88,AC$9+'06 Lists'!$B$11-1&gt;=$D88),"F",""))</x:f>
      </x:c>
      <x:c r="AD88" s="155" t="str">
        <x:f>IF(OR($A88="",AD$9="",$D88=""),"",IF(AND($E88&lt;&gt;"",AD$9&lt;=$E88,AD$9+'06 Lists'!$B$11-1&gt;=$D88),"B","")&amp;IF(AND($F88&lt;&gt;"",AD$9&lt;=$F88,AD$9+'06 Lists'!$B$11-1&gt;=$D88),"F",""))</x:f>
      </x:c>
      <x:c r="AE88" s="155" t="str">
        <x:f>IF(OR($A88="",AE$9="",$D88=""),"",IF(AND($E88&lt;&gt;"",AE$9&lt;=$E88,AE$9+'06 Lists'!$B$11-1&gt;=$D88),"B","")&amp;IF(AND($F88&lt;&gt;"",AE$9&lt;=$F88,AE$9+'06 Lists'!$B$11-1&gt;=$D88),"F",""))</x:f>
      </x:c>
      <x:c r="AF88" s="155" t="str">
        <x:f>IF(OR($A88="",AF$9="",$D88=""),"",IF(AND($E88&lt;&gt;"",AF$9&lt;=$E88,AF$9+'06 Lists'!$B$11-1&gt;=$D88),"B","")&amp;IF(AND($F88&lt;&gt;"",AF$9&lt;=$F88,AF$9+'06 Lists'!$B$11-1&gt;=$D88),"F",""))</x:f>
      </x:c>
      <x:c r="AG88" s="155" t="str">
        <x:f>IF(OR($A88="",AG$9="",$D88=""),"",IF(AND($E88&lt;&gt;"",AG$9&lt;=$E88,AG$9+'06 Lists'!$B$11-1&gt;=$D88),"B","")&amp;IF(AND($F88&lt;&gt;"",AG$9&lt;=$F88,AG$9+'06 Lists'!$B$11-1&gt;=$D88),"F",""))</x:f>
      </x:c>
    </x:row>
    <x:row r="89" ht="31" customHeight="1">
      <x:c r="A89" s="155" t="str">
        <x:f>IF('B1 Schedule'!A89="","",IF('B1 Schedule'!A89="","",'B1 Schedule'!A89))</x:f>
      </x:c>
      <x:c r="B89" s="155" t="str">
        <x:f>IF('B1 Schedule'!A89="","",IF('B1 Schedule'!B89="","",'B1 Schedule'!B89))</x:f>
      </x:c>
      <x:c r="C89" s="155" t="str">
        <x:f>IF('B1 Schedule'!A89="","",IF('B1 Schedule'!D89="","",'B1 Schedule'!D89))</x:f>
      </x:c>
      <x:c r="D89" s="246" t="str">
        <x:f>IF('B1 Schedule'!A89="","",IF('B1 Schedule'!F89="","",'B1 Schedule'!F89))</x:f>
      </x:c>
      <x:c r="E89" s="246" t="str">
        <x:f>IF('B1 Schedule'!A89="","",IF('B1 Schedule'!G89="","",'B1 Schedule'!G89))</x:f>
      </x:c>
      <x:c r="F89" s="246" t="str">
        <x:f>IF('B1 Schedule'!A89="","",IF('B1 Schedule'!I89&lt;&gt;"",'B1 Schedule'!I89,IF('B1 Schedule'!J89="","",'B1 Schedule'!J89)))</x:f>
      </x:c>
      <x:c r="G89" s="155" t="str">
        <x:f>IF('B1 Schedule'!A89="","",IF('B1 Schedule'!N89="","",'B1 Schedule'!N89))</x:f>
      </x:c>
      <x:c r="H89" s="155" t="str">
        <x:f>IF(OR($A89="",H$9="",$D89=""),"",IF(AND($E89&lt;&gt;"",H$9&lt;=$E89,H$9+'06 Lists'!$B$11-1&gt;=$D89),"B","")&amp;IF(AND($F89&lt;&gt;"",H$9&lt;=$F89,H$9+'06 Lists'!$B$11-1&gt;=$D89),"F",""))</x:f>
      </x:c>
      <x:c r="I89" s="155" t="str">
        <x:f>IF(OR($A89="",I$9="",$D89=""),"",IF(AND($E89&lt;&gt;"",I$9&lt;=$E89,I$9+'06 Lists'!$B$11-1&gt;=$D89),"B","")&amp;IF(AND($F89&lt;&gt;"",I$9&lt;=$F89,I$9+'06 Lists'!$B$11-1&gt;=$D89),"F",""))</x:f>
      </x:c>
      <x:c r="J89" s="155" t="str">
        <x:f>IF(OR($A89="",J$9="",$D89=""),"",IF(AND($E89&lt;&gt;"",J$9&lt;=$E89,J$9+'06 Lists'!$B$11-1&gt;=$D89),"B","")&amp;IF(AND($F89&lt;&gt;"",J$9&lt;=$F89,J$9+'06 Lists'!$B$11-1&gt;=$D89),"F",""))</x:f>
      </x:c>
      <x:c r="K89" s="155" t="str">
        <x:f>IF(OR($A89="",K$9="",$D89=""),"",IF(AND($E89&lt;&gt;"",K$9&lt;=$E89,K$9+'06 Lists'!$B$11-1&gt;=$D89),"B","")&amp;IF(AND($F89&lt;&gt;"",K$9&lt;=$F89,K$9+'06 Lists'!$B$11-1&gt;=$D89),"F",""))</x:f>
      </x:c>
      <x:c r="L89" s="155" t="str">
        <x:f>IF(OR($A89="",L$9="",$D89=""),"",IF(AND($E89&lt;&gt;"",L$9&lt;=$E89,L$9+'06 Lists'!$B$11-1&gt;=$D89),"B","")&amp;IF(AND($F89&lt;&gt;"",L$9&lt;=$F89,L$9+'06 Lists'!$B$11-1&gt;=$D89),"F",""))</x:f>
      </x:c>
      <x:c r="M89" s="155" t="str">
        <x:f>IF(OR($A89="",M$9="",$D89=""),"",IF(AND($E89&lt;&gt;"",M$9&lt;=$E89,M$9+'06 Lists'!$B$11-1&gt;=$D89),"B","")&amp;IF(AND($F89&lt;&gt;"",M$9&lt;=$F89,M$9+'06 Lists'!$B$11-1&gt;=$D89),"F",""))</x:f>
      </x:c>
      <x:c r="N89" s="155" t="str">
        <x:f>IF(OR($A89="",N$9="",$D89=""),"",IF(AND($E89&lt;&gt;"",N$9&lt;=$E89,N$9+'06 Lists'!$B$11-1&gt;=$D89),"B","")&amp;IF(AND($F89&lt;&gt;"",N$9&lt;=$F89,N$9+'06 Lists'!$B$11-1&gt;=$D89),"F",""))</x:f>
      </x:c>
      <x:c r="O89" s="155" t="str">
        <x:f>IF(OR($A89="",O$9="",$D89=""),"",IF(AND($E89&lt;&gt;"",O$9&lt;=$E89,O$9+'06 Lists'!$B$11-1&gt;=$D89),"B","")&amp;IF(AND($F89&lt;&gt;"",O$9&lt;=$F89,O$9+'06 Lists'!$B$11-1&gt;=$D89),"F",""))</x:f>
      </x:c>
      <x:c r="P89" s="155" t="str">
        <x:f>IF(OR($A89="",P$9="",$D89=""),"",IF(AND($E89&lt;&gt;"",P$9&lt;=$E89,P$9+'06 Lists'!$B$11-1&gt;=$D89),"B","")&amp;IF(AND($F89&lt;&gt;"",P$9&lt;=$F89,P$9+'06 Lists'!$B$11-1&gt;=$D89),"F",""))</x:f>
      </x:c>
      <x:c r="Q89" s="155" t="str">
        <x:f>IF(OR($A89="",Q$9="",$D89=""),"",IF(AND($E89&lt;&gt;"",Q$9&lt;=$E89,Q$9+'06 Lists'!$B$11-1&gt;=$D89),"B","")&amp;IF(AND($F89&lt;&gt;"",Q$9&lt;=$F89,Q$9+'06 Lists'!$B$11-1&gt;=$D89),"F",""))</x:f>
      </x:c>
      <x:c r="R89" s="155" t="str">
        <x:f>IF(OR($A89="",R$9="",$D89=""),"",IF(AND($E89&lt;&gt;"",R$9&lt;=$E89,R$9+'06 Lists'!$B$11-1&gt;=$D89),"B","")&amp;IF(AND($F89&lt;&gt;"",R$9&lt;=$F89,R$9+'06 Lists'!$B$11-1&gt;=$D89),"F",""))</x:f>
      </x:c>
      <x:c r="S89" s="155" t="str">
        <x:f>IF(OR($A89="",S$9="",$D89=""),"",IF(AND($E89&lt;&gt;"",S$9&lt;=$E89,S$9+'06 Lists'!$B$11-1&gt;=$D89),"B","")&amp;IF(AND($F89&lt;&gt;"",S$9&lt;=$F89,S$9+'06 Lists'!$B$11-1&gt;=$D89),"F",""))</x:f>
      </x:c>
      <x:c r="T89" s="155" t="str">
        <x:f>IF(OR($A89="",T$9="",$D89=""),"",IF(AND($E89&lt;&gt;"",T$9&lt;=$E89,T$9+'06 Lists'!$B$11-1&gt;=$D89),"B","")&amp;IF(AND($F89&lt;&gt;"",T$9&lt;=$F89,T$9+'06 Lists'!$B$11-1&gt;=$D89),"F",""))</x:f>
      </x:c>
      <x:c r="U89" s="155" t="str">
        <x:f>IF(OR($A89="",U$9="",$D89=""),"",IF(AND($E89&lt;&gt;"",U$9&lt;=$E89,U$9+'06 Lists'!$B$11-1&gt;=$D89),"B","")&amp;IF(AND($F89&lt;&gt;"",U$9&lt;=$F89,U$9+'06 Lists'!$B$11-1&gt;=$D89),"F",""))</x:f>
      </x:c>
      <x:c r="V89" s="155" t="str">
        <x:f>IF(OR($A89="",V$9="",$D89=""),"",IF(AND($E89&lt;&gt;"",V$9&lt;=$E89,V$9+'06 Lists'!$B$11-1&gt;=$D89),"B","")&amp;IF(AND($F89&lt;&gt;"",V$9&lt;=$F89,V$9+'06 Lists'!$B$11-1&gt;=$D89),"F",""))</x:f>
      </x:c>
      <x:c r="W89" s="155" t="str">
        <x:f>IF(OR($A89="",W$9="",$D89=""),"",IF(AND($E89&lt;&gt;"",W$9&lt;=$E89,W$9+'06 Lists'!$B$11-1&gt;=$D89),"B","")&amp;IF(AND($F89&lt;&gt;"",W$9&lt;=$F89,W$9+'06 Lists'!$B$11-1&gt;=$D89),"F",""))</x:f>
      </x:c>
      <x:c r="X89" s="155" t="str">
        <x:f>IF(OR($A89="",X$9="",$D89=""),"",IF(AND($E89&lt;&gt;"",X$9&lt;=$E89,X$9+'06 Lists'!$B$11-1&gt;=$D89),"B","")&amp;IF(AND($F89&lt;&gt;"",X$9&lt;=$F89,X$9+'06 Lists'!$B$11-1&gt;=$D89),"F",""))</x:f>
      </x:c>
      <x:c r="Y89" s="155" t="str">
        <x:f>IF(OR($A89="",Y$9="",$D89=""),"",IF(AND($E89&lt;&gt;"",Y$9&lt;=$E89,Y$9+'06 Lists'!$B$11-1&gt;=$D89),"B","")&amp;IF(AND($F89&lt;&gt;"",Y$9&lt;=$F89,Y$9+'06 Lists'!$B$11-1&gt;=$D89),"F",""))</x:f>
      </x:c>
      <x:c r="Z89" s="155" t="str">
        <x:f>IF(OR($A89="",Z$9="",$D89=""),"",IF(AND($E89&lt;&gt;"",Z$9&lt;=$E89,Z$9+'06 Lists'!$B$11-1&gt;=$D89),"B","")&amp;IF(AND($F89&lt;&gt;"",Z$9&lt;=$F89,Z$9+'06 Lists'!$B$11-1&gt;=$D89),"F",""))</x:f>
      </x:c>
      <x:c r="AA89" s="155" t="str">
        <x:f>IF(OR($A89="",AA$9="",$D89=""),"",IF(AND($E89&lt;&gt;"",AA$9&lt;=$E89,AA$9+'06 Lists'!$B$11-1&gt;=$D89),"B","")&amp;IF(AND($F89&lt;&gt;"",AA$9&lt;=$F89,AA$9+'06 Lists'!$B$11-1&gt;=$D89),"F",""))</x:f>
      </x:c>
      <x:c r="AB89" s="155" t="str">
        <x:f>IF(OR($A89="",AB$9="",$D89=""),"",IF(AND($E89&lt;&gt;"",AB$9&lt;=$E89,AB$9+'06 Lists'!$B$11-1&gt;=$D89),"B","")&amp;IF(AND($F89&lt;&gt;"",AB$9&lt;=$F89,AB$9+'06 Lists'!$B$11-1&gt;=$D89),"F",""))</x:f>
      </x:c>
      <x:c r="AC89" s="155" t="str">
        <x:f>IF(OR($A89="",AC$9="",$D89=""),"",IF(AND($E89&lt;&gt;"",AC$9&lt;=$E89,AC$9+'06 Lists'!$B$11-1&gt;=$D89),"B","")&amp;IF(AND($F89&lt;&gt;"",AC$9&lt;=$F89,AC$9+'06 Lists'!$B$11-1&gt;=$D89),"F",""))</x:f>
      </x:c>
      <x:c r="AD89" s="155" t="str">
        <x:f>IF(OR($A89="",AD$9="",$D89=""),"",IF(AND($E89&lt;&gt;"",AD$9&lt;=$E89,AD$9+'06 Lists'!$B$11-1&gt;=$D89),"B","")&amp;IF(AND($F89&lt;&gt;"",AD$9&lt;=$F89,AD$9+'06 Lists'!$B$11-1&gt;=$D89),"F",""))</x:f>
      </x:c>
      <x:c r="AE89" s="155" t="str">
        <x:f>IF(OR($A89="",AE$9="",$D89=""),"",IF(AND($E89&lt;&gt;"",AE$9&lt;=$E89,AE$9+'06 Lists'!$B$11-1&gt;=$D89),"B","")&amp;IF(AND($F89&lt;&gt;"",AE$9&lt;=$F89,AE$9+'06 Lists'!$B$11-1&gt;=$D89),"F",""))</x:f>
      </x:c>
      <x:c r="AF89" s="155" t="str">
        <x:f>IF(OR($A89="",AF$9="",$D89=""),"",IF(AND($E89&lt;&gt;"",AF$9&lt;=$E89,AF$9+'06 Lists'!$B$11-1&gt;=$D89),"B","")&amp;IF(AND($F89&lt;&gt;"",AF$9&lt;=$F89,AF$9+'06 Lists'!$B$11-1&gt;=$D89),"F",""))</x:f>
      </x:c>
      <x:c r="AG89" s="155" t="str">
        <x:f>IF(OR($A89="",AG$9="",$D89=""),"",IF(AND($E89&lt;&gt;"",AG$9&lt;=$E89,AG$9+'06 Lists'!$B$11-1&gt;=$D89),"B","")&amp;IF(AND($F89&lt;&gt;"",AG$9&lt;=$F89,AG$9+'06 Lists'!$B$11-1&gt;=$D89),"F",""))</x:f>
      </x:c>
    </x:row>
    <x:row r="90" ht="31" customHeight="1">
      <x:c r="A90" s="155" t="str">
        <x:f>IF('B1 Schedule'!A90="","",IF('B1 Schedule'!A90="","",'B1 Schedule'!A90))</x:f>
      </x:c>
      <x:c r="B90" s="155" t="str">
        <x:f>IF('B1 Schedule'!A90="","",IF('B1 Schedule'!B90="","",'B1 Schedule'!B90))</x:f>
      </x:c>
      <x:c r="C90" s="155" t="str">
        <x:f>IF('B1 Schedule'!A90="","",IF('B1 Schedule'!D90="","",'B1 Schedule'!D90))</x:f>
      </x:c>
      <x:c r="D90" s="246" t="str">
        <x:f>IF('B1 Schedule'!A90="","",IF('B1 Schedule'!F90="","",'B1 Schedule'!F90))</x:f>
      </x:c>
      <x:c r="E90" s="246" t="str">
        <x:f>IF('B1 Schedule'!A90="","",IF('B1 Schedule'!G90="","",'B1 Schedule'!G90))</x:f>
      </x:c>
      <x:c r="F90" s="246" t="str">
        <x:f>IF('B1 Schedule'!A90="","",IF('B1 Schedule'!I90&lt;&gt;"",'B1 Schedule'!I90,IF('B1 Schedule'!J90="","",'B1 Schedule'!J90)))</x:f>
      </x:c>
      <x:c r="G90" s="155" t="str">
        <x:f>IF('B1 Schedule'!A90="","",IF('B1 Schedule'!N90="","",'B1 Schedule'!N90))</x:f>
      </x:c>
      <x:c r="H90" s="155" t="str">
        <x:f>IF(OR($A90="",H$9="",$D90=""),"",IF(AND($E90&lt;&gt;"",H$9&lt;=$E90,H$9+'06 Lists'!$B$11-1&gt;=$D90),"B","")&amp;IF(AND($F90&lt;&gt;"",H$9&lt;=$F90,H$9+'06 Lists'!$B$11-1&gt;=$D90),"F",""))</x:f>
      </x:c>
      <x:c r="I90" s="155" t="str">
        <x:f>IF(OR($A90="",I$9="",$D90=""),"",IF(AND($E90&lt;&gt;"",I$9&lt;=$E90,I$9+'06 Lists'!$B$11-1&gt;=$D90),"B","")&amp;IF(AND($F90&lt;&gt;"",I$9&lt;=$F90,I$9+'06 Lists'!$B$11-1&gt;=$D90),"F",""))</x:f>
      </x:c>
      <x:c r="J90" s="155" t="str">
        <x:f>IF(OR($A90="",J$9="",$D90=""),"",IF(AND($E90&lt;&gt;"",J$9&lt;=$E90,J$9+'06 Lists'!$B$11-1&gt;=$D90),"B","")&amp;IF(AND($F90&lt;&gt;"",J$9&lt;=$F90,J$9+'06 Lists'!$B$11-1&gt;=$D90),"F",""))</x:f>
      </x:c>
      <x:c r="K90" s="155" t="str">
        <x:f>IF(OR($A90="",K$9="",$D90=""),"",IF(AND($E90&lt;&gt;"",K$9&lt;=$E90,K$9+'06 Lists'!$B$11-1&gt;=$D90),"B","")&amp;IF(AND($F90&lt;&gt;"",K$9&lt;=$F90,K$9+'06 Lists'!$B$11-1&gt;=$D90),"F",""))</x:f>
      </x:c>
      <x:c r="L90" s="155" t="str">
        <x:f>IF(OR($A90="",L$9="",$D90=""),"",IF(AND($E90&lt;&gt;"",L$9&lt;=$E90,L$9+'06 Lists'!$B$11-1&gt;=$D90),"B","")&amp;IF(AND($F90&lt;&gt;"",L$9&lt;=$F90,L$9+'06 Lists'!$B$11-1&gt;=$D90),"F",""))</x:f>
      </x:c>
      <x:c r="M90" s="155" t="str">
        <x:f>IF(OR($A90="",M$9="",$D90=""),"",IF(AND($E90&lt;&gt;"",M$9&lt;=$E90,M$9+'06 Lists'!$B$11-1&gt;=$D90),"B","")&amp;IF(AND($F90&lt;&gt;"",M$9&lt;=$F90,M$9+'06 Lists'!$B$11-1&gt;=$D90),"F",""))</x:f>
      </x:c>
      <x:c r="N90" s="155" t="str">
        <x:f>IF(OR($A90="",N$9="",$D90=""),"",IF(AND($E90&lt;&gt;"",N$9&lt;=$E90,N$9+'06 Lists'!$B$11-1&gt;=$D90),"B","")&amp;IF(AND($F90&lt;&gt;"",N$9&lt;=$F90,N$9+'06 Lists'!$B$11-1&gt;=$D90),"F",""))</x:f>
      </x:c>
      <x:c r="O90" s="155" t="str">
        <x:f>IF(OR($A90="",O$9="",$D90=""),"",IF(AND($E90&lt;&gt;"",O$9&lt;=$E90,O$9+'06 Lists'!$B$11-1&gt;=$D90),"B","")&amp;IF(AND($F90&lt;&gt;"",O$9&lt;=$F90,O$9+'06 Lists'!$B$11-1&gt;=$D90),"F",""))</x:f>
      </x:c>
      <x:c r="P90" s="155" t="str">
        <x:f>IF(OR($A90="",P$9="",$D90=""),"",IF(AND($E90&lt;&gt;"",P$9&lt;=$E90,P$9+'06 Lists'!$B$11-1&gt;=$D90),"B","")&amp;IF(AND($F90&lt;&gt;"",P$9&lt;=$F90,P$9+'06 Lists'!$B$11-1&gt;=$D90),"F",""))</x:f>
      </x:c>
      <x:c r="Q90" s="155" t="str">
        <x:f>IF(OR($A90="",Q$9="",$D90=""),"",IF(AND($E90&lt;&gt;"",Q$9&lt;=$E90,Q$9+'06 Lists'!$B$11-1&gt;=$D90),"B","")&amp;IF(AND($F90&lt;&gt;"",Q$9&lt;=$F90,Q$9+'06 Lists'!$B$11-1&gt;=$D90),"F",""))</x:f>
      </x:c>
      <x:c r="R90" s="155" t="str">
        <x:f>IF(OR($A90="",R$9="",$D90=""),"",IF(AND($E90&lt;&gt;"",R$9&lt;=$E90,R$9+'06 Lists'!$B$11-1&gt;=$D90),"B","")&amp;IF(AND($F90&lt;&gt;"",R$9&lt;=$F90,R$9+'06 Lists'!$B$11-1&gt;=$D90),"F",""))</x:f>
      </x:c>
      <x:c r="S90" s="155" t="str">
        <x:f>IF(OR($A90="",S$9="",$D90=""),"",IF(AND($E90&lt;&gt;"",S$9&lt;=$E90,S$9+'06 Lists'!$B$11-1&gt;=$D90),"B","")&amp;IF(AND($F90&lt;&gt;"",S$9&lt;=$F90,S$9+'06 Lists'!$B$11-1&gt;=$D90),"F",""))</x:f>
      </x:c>
      <x:c r="T90" s="155" t="str">
        <x:f>IF(OR($A90="",T$9="",$D90=""),"",IF(AND($E90&lt;&gt;"",T$9&lt;=$E90,T$9+'06 Lists'!$B$11-1&gt;=$D90),"B","")&amp;IF(AND($F90&lt;&gt;"",T$9&lt;=$F90,T$9+'06 Lists'!$B$11-1&gt;=$D90),"F",""))</x:f>
      </x:c>
      <x:c r="U90" s="155" t="str">
        <x:f>IF(OR($A90="",U$9="",$D90=""),"",IF(AND($E90&lt;&gt;"",U$9&lt;=$E90,U$9+'06 Lists'!$B$11-1&gt;=$D90),"B","")&amp;IF(AND($F90&lt;&gt;"",U$9&lt;=$F90,U$9+'06 Lists'!$B$11-1&gt;=$D90),"F",""))</x:f>
      </x:c>
      <x:c r="V90" s="155" t="str">
        <x:f>IF(OR($A90="",V$9="",$D90=""),"",IF(AND($E90&lt;&gt;"",V$9&lt;=$E90,V$9+'06 Lists'!$B$11-1&gt;=$D90),"B","")&amp;IF(AND($F90&lt;&gt;"",V$9&lt;=$F90,V$9+'06 Lists'!$B$11-1&gt;=$D90),"F",""))</x:f>
      </x:c>
      <x:c r="W90" s="155" t="str">
        <x:f>IF(OR($A90="",W$9="",$D90=""),"",IF(AND($E90&lt;&gt;"",W$9&lt;=$E90,W$9+'06 Lists'!$B$11-1&gt;=$D90),"B","")&amp;IF(AND($F90&lt;&gt;"",W$9&lt;=$F90,W$9+'06 Lists'!$B$11-1&gt;=$D90),"F",""))</x:f>
      </x:c>
      <x:c r="X90" s="155" t="str">
        <x:f>IF(OR($A90="",X$9="",$D90=""),"",IF(AND($E90&lt;&gt;"",X$9&lt;=$E90,X$9+'06 Lists'!$B$11-1&gt;=$D90),"B","")&amp;IF(AND($F90&lt;&gt;"",X$9&lt;=$F90,X$9+'06 Lists'!$B$11-1&gt;=$D90),"F",""))</x:f>
      </x:c>
      <x:c r="Y90" s="155" t="str">
        <x:f>IF(OR($A90="",Y$9="",$D90=""),"",IF(AND($E90&lt;&gt;"",Y$9&lt;=$E90,Y$9+'06 Lists'!$B$11-1&gt;=$D90),"B","")&amp;IF(AND($F90&lt;&gt;"",Y$9&lt;=$F90,Y$9+'06 Lists'!$B$11-1&gt;=$D90),"F",""))</x:f>
      </x:c>
      <x:c r="Z90" s="155" t="str">
        <x:f>IF(OR($A90="",Z$9="",$D90=""),"",IF(AND($E90&lt;&gt;"",Z$9&lt;=$E90,Z$9+'06 Lists'!$B$11-1&gt;=$D90),"B","")&amp;IF(AND($F90&lt;&gt;"",Z$9&lt;=$F90,Z$9+'06 Lists'!$B$11-1&gt;=$D90),"F",""))</x:f>
      </x:c>
      <x:c r="AA90" s="155" t="str">
        <x:f>IF(OR($A90="",AA$9="",$D90=""),"",IF(AND($E90&lt;&gt;"",AA$9&lt;=$E90,AA$9+'06 Lists'!$B$11-1&gt;=$D90),"B","")&amp;IF(AND($F90&lt;&gt;"",AA$9&lt;=$F90,AA$9+'06 Lists'!$B$11-1&gt;=$D90),"F",""))</x:f>
      </x:c>
      <x:c r="AB90" s="155" t="str">
        <x:f>IF(OR($A90="",AB$9="",$D90=""),"",IF(AND($E90&lt;&gt;"",AB$9&lt;=$E90,AB$9+'06 Lists'!$B$11-1&gt;=$D90),"B","")&amp;IF(AND($F90&lt;&gt;"",AB$9&lt;=$F90,AB$9+'06 Lists'!$B$11-1&gt;=$D90),"F",""))</x:f>
      </x:c>
      <x:c r="AC90" s="155" t="str">
        <x:f>IF(OR($A90="",AC$9="",$D90=""),"",IF(AND($E90&lt;&gt;"",AC$9&lt;=$E90,AC$9+'06 Lists'!$B$11-1&gt;=$D90),"B","")&amp;IF(AND($F90&lt;&gt;"",AC$9&lt;=$F90,AC$9+'06 Lists'!$B$11-1&gt;=$D90),"F",""))</x:f>
      </x:c>
      <x:c r="AD90" s="155" t="str">
        <x:f>IF(OR($A90="",AD$9="",$D90=""),"",IF(AND($E90&lt;&gt;"",AD$9&lt;=$E90,AD$9+'06 Lists'!$B$11-1&gt;=$D90),"B","")&amp;IF(AND($F90&lt;&gt;"",AD$9&lt;=$F90,AD$9+'06 Lists'!$B$11-1&gt;=$D90),"F",""))</x:f>
      </x:c>
      <x:c r="AE90" s="155" t="str">
        <x:f>IF(OR($A90="",AE$9="",$D90=""),"",IF(AND($E90&lt;&gt;"",AE$9&lt;=$E90,AE$9+'06 Lists'!$B$11-1&gt;=$D90),"B","")&amp;IF(AND($F90&lt;&gt;"",AE$9&lt;=$F90,AE$9+'06 Lists'!$B$11-1&gt;=$D90),"F",""))</x:f>
      </x:c>
      <x:c r="AF90" s="155" t="str">
        <x:f>IF(OR($A90="",AF$9="",$D90=""),"",IF(AND($E90&lt;&gt;"",AF$9&lt;=$E90,AF$9+'06 Lists'!$B$11-1&gt;=$D90),"B","")&amp;IF(AND($F90&lt;&gt;"",AF$9&lt;=$F90,AF$9+'06 Lists'!$B$11-1&gt;=$D90),"F",""))</x:f>
      </x:c>
      <x:c r="AG90" s="155" t="str">
        <x:f>IF(OR($A90="",AG$9="",$D90=""),"",IF(AND($E90&lt;&gt;"",AG$9&lt;=$E90,AG$9+'06 Lists'!$B$11-1&gt;=$D90),"B","")&amp;IF(AND($F90&lt;&gt;"",AG$9&lt;=$F90,AG$9+'06 Lists'!$B$11-1&gt;=$D90),"F",""))</x:f>
      </x:c>
    </x:row>
    <x:row r="91" ht="31" customHeight="1">
      <x:c r="A91" s="155" t="str">
        <x:f>IF('B1 Schedule'!A91="","",IF('B1 Schedule'!A91="","",'B1 Schedule'!A91))</x:f>
      </x:c>
      <x:c r="B91" s="155" t="str">
        <x:f>IF('B1 Schedule'!A91="","",IF('B1 Schedule'!B91="","",'B1 Schedule'!B91))</x:f>
      </x:c>
      <x:c r="C91" s="155" t="str">
        <x:f>IF('B1 Schedule'!A91="","",IF('B1 Schedule'!D91="","",'B1 Schedule'!D91))</x:f>
      </x:c>
      <x:c r="D91" s="246" t="str">
        <x:f>IF('B1 Schedule'!A91="","",IF('B1 Schedule'!F91="","",'B1 Schedule'!F91))</x:f>
      </x:c>
      <x:c r="E91" s="246" t="str">
        <x:f>IF('B1 Schedule'!A91="","",IF('B1 Schedule'!G91="","",'B1 Schedule'!G91))</x:f>
      </x:c>
      <x:c r="F91" s="246" t="str">
        <x:f>IF('B1 Schedule'!A91="","",IF('B1 Schedule'!I91&lt;&gt;"",'B1 Schedule'!I91,IF('B1 Schedule'!J91="","",'B1 Schedule'!J91)))</x:f>
      </x:c>
      <x:c r="G91" s="155" t="str">
        <x:f>IF('B1 Schedule'!A91="","",IF('B1 Schedule'!N91="","",'B1 Schedule'!N91))</x:f>
      </x:c>
      <x:c r="H91" s="155" t="str">
        <x:f>IF(OR($A91="",H$9="",$D91=""),"",IF(AND($E91&lt;&gt;"",H$9&lt;=$E91,H$9+'06 Lists'!$B$11-1&gt;=$D91),"B","")&amp;IF(AND($F91&lt;&gt;"",H$9&lt;=$F91,H$9+'06 Lists'!$B$11-1&gt;=$D91),"F",""))</x:f>
      </x:c>
      <x:c r="I91" s="155" t="str">
        <x:f>IF(OR($A91="",I$9="",$D91=""),"",IF(AND($E91&lt;&gt;"",I$9&lt;=$E91,I$9+'06 Lists'!$B$11-1&gt;=$D91),"B","")&amp;IF(AND($F91&lt;&gt;"",I$9&lt;=$F91,I$9+'06 Lists'!$B$11-1&gt;=$D91),"F",""))</x:f>
      </x:c>
      <x:c r="J91" s="155" t="str">
        <x:f>IF(OR($A91="",J$9="",$D91=""),"",IF(AND($E91&lt;&gt;"",J$9&lt;=$E91,J$9+'06 Lists'!$B$11-1&gt;=$D91),"B","")&amp;IF(AND($F91&lt;&gt;"",J$9&lt;=$F91,J$9+'06 Lists'!$B$11-1&gt;=$D91),"F",""))</x:f>
      </x:c>
      <x:c r="K91" s="155" t="str">
        <x:f>IF(OR($A91="",K$9="",$D91=""),"",IF(AND($E91&lt;&gt;"",K$9&lt;=$E91,K$9+'06 Lists'!$B$11-1&gt;=$D91),"B","")&amp;IF(AND($F91&lt;&gt;"",K$9&lt;=$F91,K$9+'06 Lists'!$B$11-1&gt;=$D91),"F",""))</x:f>
      </x:c>
      <x:c r="L91" s="155" t="str">
        <x:f>IF(OR($A91="",L$9="",$D91=""),"",IF(AND($E91&lt;&gt;"",L$9&lt;=$E91,L$9+'06 Lists'!$B$11-1&gt;=$D91),"B","")&amp;IF(AND($F91&lt;&gt;"",L$9&lt;=$F91,L$9+'06 Lists'!$B$11-1&gt;=$D91),"F",""))</x:f>
      </x:c>
      <x:c r="M91" s="155" t="str">
        <x:f>IF(OR($A91="",M$9="",$D91=""),"",IF(AND($E91&lt;&gt;"",M$9&lt;=$E91,M$9+'06 Lists'!$B$11-1&gt;=$D91),"B","")&amp;IF(AND($F91&lt;&gt;"",M$9&lt;=$F91,M$9+'06 Lists'!$B$11-1&gt;=$D91),"F",""))</x:f>
      </x:c>
      <x:c r="N91" s="155" t="str">
        <x:f>IF(OR($A91="",N$9="",$D91=""),"",IF(AND($E91&lt;&gt;"",N$9&lt;=$E91,N$9+'06 Lists'!$B$11-1&gt;=$D91),"B","")&amp;IF(AND($F91&lt;&gt;"",N$9&lt;=$F91,N$9+'06 Lists'!$B$11-1&gt;=$D91),"F",""))</x:f>
      </x:c>
      <x:c r="O91" s="155" t="str">
        <x:f>IF(OR($A91="",O$9="",$D91=""),"",IF(AND($E91&lt;&gt;"",O$9&lt;=$E91,O$9+'06 Lists'!$B$11-1&gt;=$D91),"B","")&amp;IF(AND($F91&lt;&gt;"",O$9&lt;=$F91,O$9+'06 Lists'!$B$11-1&gt;=$D91),"F",""))</x:f>
      </x:c>
      <x:c r="P91" s="155" t="str">
        <x:f>IF(OR($A91="",P$9="",$D91=""),"",IF(AND($E91&lt;&gt;"",P$9&lt;=$E91,P$9+'06 Lists'!$B$11-1&gt;=$D91),"B","")&amp;IF(AND($F91&lt;&gt;"",P$9&lt;=$F91,P$9+'06 Lists'!$B$11-1&gt;=$D91),"F",""))</x:f>
      </x:c>
      <x:c r="Q91" s="155" t="str">
        <x:f>IF(OR($A91="",Q$9="",$D91=""),"",IF(AND($E91&lt;&gt;"",Q$9&lt;=$E91,Q$9+'06 Lists'!$B$11-1&gt;=$D91),"B","")&amp;IF(AND($F91&lt;&gt;"",Q$9&lt;=$F91,Q$9+'06 Lists'!$B$11-1&gt;=$D91),"F",""))</x:f>
      </x:c>
      <x:c r="R91" s="155" t="str">
        <x:f>IF(OR($A91="",R$9="",$D91=""),"",IF(AND($E91&lt;&gt;"",R$9&lt;=$E91,R$9+'06 Lists'!$B$11-1&gt;=$D91),"B","")&amp;IF(AND($F91&lt;&gt;"",R$9&lt;=$F91,R$9+'06 Lists'!$B$11-1&gt;=$D91),"F",""))</x:f>
      </x:c>
      <x:c r="S91" s="155" t="str">
        <x:f>IF(OR($A91="",S$9="",$D91=""),"",IF(AND($E91&lt;&gt;"",S$9&lt;=$E91,S$9+'06 Lists'!$B$11-1&gt;=$D91),"B","")&amp;IF(AND($F91&lt;&gt;"",S$9&lt;=$F91,S$9+'06 Lists'!$B$11-1&gt;=$D91),"F",""))</x:f>
      </x:c>
      <x:c r="T91" s="155" t="str">
        <x:f>IF(OR($A91="",T$9="",$D91=""),"",IF(AND($E91&lt;&gt;"",T$9&lt;=$E91,T$9+'06 Lists'!$B$11-1&gt;=$D91),"B","")&amp;IF(AND($F91&lt;&gt;"",T$9&lt;=$F91,T$9+'06 Lists'!$B$11-1&gt;=$D91),"F",""))</x:f>
      </x:c>
      <x:c r="U91" s="155" t="str">
        <x:f>IF(OR($A91="",U$9="",$D91=""),"",IF(AND($E91&lt;&gt;"",U$9&lt;=$E91,U$9+'06 Lists'!$B$11-1&gt;=$D91),"B","")&amp;IF(AND($F91&lt;&gt;"",U$9&lt;=$F91,U$9+'06 Lists'!$B$11-1&gt;=$D91),"F",""))</x:f>
      </x:c>
      <x:c r="V91" s="155" t="str">
        <x:f>IF(OR($A91="",V$9="",$D91=""),"",IF(AND($E91&lt;&gt;"",V$9&lt;=$E91,V$9+'06 Lists'!$B$11-1&gt;=$D91),"B","")&amp;IF(AND($F91&lt;&gt;"",V$9&lt;=$F91,V$9+'06 Lists'!$B$11-1&gt;=$D91),"F",""))</x:f>
      </x:c>
      <x:c r="W91" s="155" t="str">
        <x:f>IF(OR($A91="",W$9="",$D91=""),"",IF(AND($E91&lt;&gt;"",W$9&lt;=$E91,W$9+'06 Lists'!$B$11-1&gt;=$D91),"B","")&amp;IF(AND($F91&lt;&gt;"",W$9&lt;=$F91,W$9+'06 Lists'!$B$11-1&gt;=$D91),"F",""))</x:f>
      </x:c>
      <x:c r="X91" s="155" t="str">
        <x:f>IF(OR($A91="",X$9="",$D91=""),"",IF(AND($E91&lt;&gt;"",X$9&lt;=$E91,X$9+'06 Lists'!$B$11-1&gt;=$D91),"B","")&amp;IF(AND($F91&lt;&gt;"",X$9&lt;=$F91,X$9+'06 Lists'!$B$11-1&gt;=$D91),"F",""))</x:f>
      </x:c>
      <x:c r="Y91" s="155" t="str">
        <x:f>IF(OR($A91="",Y$9="",$D91=""),"",IF(AND($E91&lt;&gt;"",Y$9&lt;=$E91,Y$9+'06 Lists'!$B$11-1&gt;=$D91),"B","")&amp;IF(AND($F91&lt;&gt;"",Y$9&lt;=$F91,Y$9+'06 Lists'!$B$11-1&gt;=$D91),"F",""))</x:f>
      </x:c>
      <x:c r="Z91" s="155" t="str">
        <x:f>IF(OR($A91="",Z$9="",$D91=""),"",IF(AND($E91&lt;&gt;"",Z$9&lt;=$E91,Z$9+'06 Lists'!$B$11-1&gt;=$D91),"B","")&amp;IF(AND($F91&lt;&gt;"",Z$9&lt;=$F91,Z$9+'06 Lists'!$B$11-1&gt;=$D91),"F",""))</x:f>
      </x:c>
      <x:c r="AA91" s="155" t="str">
        <x:f>IF(OR($A91="",AA$9="",$D91=""),"",IF(AND($E91&lt;&gt;"",AA$9&lt;=$E91,AA$9+'06 Lists'!$B$11-1&gt;=$D91),"B","")&amp;IF(AND($F91&lt;&gt;"",AA$9&lt;=$F91,AA$9+'06 Lists'!$B$11-1&gt;=$D91),"F",""))</x:f>
      </x:c>
      <x:c r="AB91" s="155" t="str">
        <x:f>IF(OR($A91="",AB$9="",$D91=""),"",IF(AND($E91&lt;&gt;"",AB$9&lt;=$E91,AB$9+'06 Lists'!$B$11-1&gt;=$D91),"B","")&amp;IF(AND($F91&lt;&gt;"",AB$9&lt;=$F91,AB$9+'06 Lists'!$B$11-1&gt;=$D91),"F",""))</x:f>
      </x:c>
      <x:c r="AC91" s="155" t="str">
        <x:f>IF(OR($A91="",AC$9="",$D91=""),"",IF(AND($E91&lt;&gt;"",AC$9&lt;=$E91,AC$9+'06 Lists'!$B$11-1&gt;=$D91),"B","")&amp;IF(AND($F91&lt;&gt;"",AC$9&lt;=$F91,AC$9+'06 Lists'!$B$11-1&gt;=$D91),"F",""))</x:f>
      </x:c>
      <x:c r="AD91" s="155" t="str">
        <x:f>IF(OR($A91="",AD$9="",$D91=""),"",IF(AND($E91&lt;&gt;"",AD$9&lt;=$E91,AD$9+'06 Lists'!$B$11-1&gt;=$D91),"B","")&amp;IF(AND($F91&lt;&gt;"",AD$9&lt;=$F91,AD$9+'06 Lists'!$B$11-1&gt;=$D91),"F",""))</x:f>
      </x:c>
      <x:c r="AE91" s="155" t="str">
        <x:f>IF(OR($A91="",AE$9="",$D91=""),"",IF(AND($E91&lt;&gt;"",AE$9&lt;=$E91,AE$9+'06 Lists'!$B$11-1&gt;=$D91),"B","")&amp;IF(AND($F91&lt;&gt;"",AE$9&lt;=$F91,AE$9+'06 Lists'!$B$11-1&gt;=$D91),"F",""))</x:f>
      </x:c>
      <x:c r="AF91" s="155" t="str">
        <x:f>IF(OR($A91="",AF$9="",$D91=""),"",IF(AND($E91&lt;&gt;"",AF$9&lt;=$E91,AF$9+'06 Lists'!$B$11-1&gt;=$D91),"B","")&amp;IF(AND($F91&lt;&gt;"",AF$9&lt;=$F91,AF$9+'06 Lists'!$B$11-1&gt;=$D91),"F",""))</x:f>
      </x:c>
      <x:c r="AG91" s="155" t="str">
        <x:f>IF(OR($A91="",AG$9="",$D91=""),"",IF(AND($E91&lt;&gt;"",AG$9&lt;=$E91,AG$9+'06 Lists'!$B$11-1&gt;=$D91),"B","")&amp;IF(AND($F91&lt;&gt;"",AG$9&lt;=$F91,AG$9+'06 Lists'!$B$11-1&gt;=$D91),"F",""))</x:f>
      </x:c>
    </x:row>
    <x:row r="92" ht="31" customHeight="1">
      <x:c r="A92" s="155" t="str">
        <x:f>IF('B1 Schedule'!A92="","",IF('B1 Schedule'!A92="","",'B1 Schedule'!A92))</x:f>
      </x:c>
      <x:c r="B92" s="155" t="str">
        <x:f>IF('B1 Schedule'!A92="","",IF('B1 Schedule'!B92="","",'B1 Schedule'!B92))</x:f>
      </x:c>
      <x:c r="C92" s="155" t="str">
        <x:f>IF('B1 Schedule'!A92="","",IF('B1 Schedule'!D92="","",'B1 Schedule'!D92))</x:f>
      </x:c>
      <x:c r="D92" s="246" t="str">
        <x:f>IF('B1 Schedule'!A92="","",IF('B1 Schedule'!F92="","",'B1 Schedule'!F92))</x:f>
      </x:c>
      <x:c r="E92" s="246" t="str">
        <x:f>IF('B1 Schedule'!A92="","",IF('B1 Schedule'!G92="","",'B1 Schedule'!G92))</x:f>
      </x:c>
      <x:c r="F92" s="246" t="str">
        <x:f>IF('B1 Schedule'!A92="","",IF('B1 Schedule'!I92&lt;&gt;"",'B1 Schedule'!I92,IF('B1 Schedule'!J92="","",'B1 Schedule'!J92)))</x:f>
      </x:c>
      <x:c r="G92" s="155" t="str">
        <x:f>IF('B1 Schedule'!A92="","",IF('B1 Schedule'!N92="","",'B1 Schedule'!N92))</x:f>
      </x:c>
      <x:c r="H92" s="155" t="str">
        <x:f>IF(OR($A92="",H$9="",$D92=""),"",IF(AND($E92&lt;&gt;"",H$9&lt;=$E92,H$9+'06 Lists'!$B$11-1&gt;=$D92),"B","")&amp;IF(AND($F92&lt;&gt;"",H$9&lt;=$F92,H$9+'06 Lists'!$B$11-1&gt;=$D92),"F",""))</x:f>
      </x:c>
      <x:c r="I92" s="155" t="str">
        <x:f>IF(OR($A92="",I$9="",$D92=""),"",IF(AND($E92&lt;&gt;"",I$9&lt;=$E92,I$9+'06 Lists'!$B$11-1&gt;=$D92),"B","")&amp;IF(AND($F92&lt;&gt;"",I$9&lt;=$F92,I$9+'06 Lists'!$B$11-1&gt;=$D92),"F",""))</x:f>
      </x:c>
      <x:c r="J92" s="155" t="str">
        <x:f>IF(OR($A92="",J$9="",$D92=""),"",IF(AND($E92&lt;&gt;"",J$9&lt;=$E92,J$9+'06 Lists'!$B$11-1&gt;=$D92),"B","")&amp;IF(AND($F92&lt;&gt;"",J$9&lt;=$F92,J$9+'06 Lists'!$B$11-1&gt;=$D92),"F",""))</x:f>
      </x:c>
      <x:c r="K92" s="155" t="str">
        <x:f>IF(OR($A92="",K$9="",$D92=""),"",IF(AND($E92&lt;&gt;"",K$9&lt;=$E92,K$9+'06 Lists'!$B$11-1&gt;=$D92),"B","")&amp;IF(AND($F92&lt;&gt;"",K$9&lt;=$F92,K$9+'06 Lists'!$B$11-1&gt;=$D92),"F",""))</x:f>
      </x:c>
      <x:c r="L92" s="155" t="str">
        <x:f>IF(OR($A92="",L$9="",$D92=""),"",IF(AND($E92&lt;&gt;"",L$9&lt;=$E92,L$9+'06 Lists'!$B$11-1&gt;=$D92),"B","")&amp;IF(AND($F92&lt;&gt;"",L$9&lt;=$F92,L$9+'06 Lists'!$B$11-1&gt;=$D92),"F",""))</x:f>
      </x:c>
      <x:c r="M92" s="155" t="str">
        <x:f>IF(OR($A92="",M$9="",$D92=""),"",IF(AND($E92&lt;&gt;"",M$9&lt;=$E92,M$9+'06 Lists'!$B$11-1&gt;=$D92),"B","")&amp;IF(AND($F92&lt;&gt;"",M$9&lt;=$F92,M$9+'06 Lists'!$B$11-1&gt;=$D92),"F",""))</x:f>
      </x:c>
      <x:c r="N92" s="155" t="str">
        <x:f>IF(OR($A92="",N$9="",$D92=""),"",IF(AND($E92&lt;&gt;"",N$9&lt;=$E92,N$9+'06 Lists'!$B$11-1&gt;=$D92),"B","")&amp;IF(AND($F92&lt;&gt;"",N$9&lt;=$F92,N$9+'06 Lists'!$B$11-1&gt;=$D92),"F",""))</x:f>
      </x:c>
      <x:c r="O92" s="155" t="str">
        <x:f>IF(OR($A92="",O$9="",$D92=""),"",IF(AND($E92&lt;&gt;"",O$9&lt;=$E92,O$9+'06 Lists'!$B$11-1&gt;=$D92),"B","")&amp;IF(AND($F92&lt;&gt;"",O$9&lt;=$F92,O$9+'06 Lists'!$B$11-1&gt;=$D92),"F",""))</x:f>
      </x:c>
      <x:c r="P92" s="155" t="str">
        <x:f>IF(OR($A92="",P$9="",$D92=""),"",IF(AND($E92&lt;&gt;"",P$9&lt;=$E92,P$9+'06 Lists'!$B$11-1&gt;=$D92),"B","")&amp;IF(AND($F92&lt;&gt;"",P$9&lt;=$F92,P$9+'06 Lists'!$B$11-1&gt;=$D92),"F",""))</x:f>
      </x:c>
      <x:c r="Q92" s="155" t="str">
        <x:f>IF(OR($A92="",Q$9="",$D92=""),"",IF(AND($E92&lt;&gt;"",Q$9&lt;=$E92,Q$9+'06 Lists'!$B$11-1&gt;=$D92),"B","")&amp;IF(AND($F92&lt;&gt;"",Q$9&lt;=$F92,Q$9+'06 Lists'!$B$11-1&gt;=$D92),"F",""))</x:f>
      </x:c>
      <x:c r="R92" s="155" t="str">
        <x:f>IF(OR($A92="",R$9="",$D92=""),"",IF(AND($E92&lt;&gt;"",R$9&lt;=$E92,R$9+'06 Lists'!$B$11-1&gt;=$D92),"B","")&amp;IF(AND($F92&lt;&gt;"",R$9&lt;=$F92,R$9+'06 Lists'!$B$11-1&gt;=$D92),"F",""))</x:f>
      </x:c>
      <x:c r="S92" s="155" t="str">
        <x:f>IF(OR($A92="",S$9="",$D92=""),"",IF(AND($E92&lt;&gt;"",S$9&lt;=$E92,S$9+'06 Lists'!$B$11-1&gt;=$D92),"B","")&amp;IF(AND($F92&lt;&gt;"",S$9&lt;=$F92,S$9+'06 Lists'!$B$11-1&gt;=$D92),"F",""))</x:f>
      </x:c>
      <x:c r="T92" s="155" t="str">
        <x:f>IF(OR($A92="",T$9="",$D92=""),"",IF(AND($E92&lt;&gt;"",T$9&lt;=$E92,T$9+'06 Lists'!$B$11-1&gt;=$D92),"B","")&amp;IF(AND($F92&lt;&gt;"",T$9&lt;=$F92,T$9+'06 Lists'!$B$11-1&gt;=$D92),"F",""))</x:f>
      </x:c>
      <x:c r="U92" s="155" t="str">
        <x:f>IF(OR($A92="",U$9="",$D92=""),"",IF(AND($E92&lt;&gt;"",U$9&lt;=$E92,U$9+'06 Lists'!$B$11-1&gt;=$D92),"B","")&amp;IF(AND($F92&lt;&gt;"",U$9&lt;=$F92,U$9+'06 Lists'!$B$11-1&gt;=$D92),"F",""))</x:f>
      </x:c>
      <x:c r="V92" s="155" t="str">
        <x:f>IF(OR($A92="",V$9="",$D92=""),"",IF(AND($E92&lt;&gt;"",V$9&lt;=$E92,V$9+'06 Lists'!$B$11-1&gt;=$D92),"B","")&amp;IF(AND($F92&lt;&gt;"",V$9&lt;=$F92,V$9+'06 Lists'!$B$11-1&gt;=$D92),"F",""))</x:f>
      </x:c>
      <x:c r="W92" s="155" t="str">
        <x:f>IF(OR($A92="",W$9="",$D92=""),"",IF(AND($E92&lt;&gt;"",W$9&lt;=$E92,W$9+'06 Lists'!$B$11-1&gt;=$D92),"B","")&amp;IF(AND($F92&lt;&gt;"",W$9&lt;=$F92,W$9+'06 Lists'!$B$11-1&gt;=$D92),"F",""))</x:f>
      </x:c>
      <x:c r="X92" s="155" t="str">
        <x:f>IF(OR($A92="",X$9="",$D92=""),"",IF(AND($E92&lt;&gt;"",X$9&lt;=$E92,X$9+'06 Lists'!$B$11-1&gt;=$D92),"B","")&amp;IF(AND($F92&lt;&gt;"",X$9&lt;=$F92,X$9+'06 Lists'!$B$11-1&gt;=$D92),"F",""))</x:f>
      </x:c>
      <x:c r="Y92" s="155" t="str">
        <x:f>IF(OR($A92="",Y$9="",$D92=""),"",IF(AND($E92&lt;&gt;"",Y$9&lt;=$E92,Y$9+'06 Lists'!$B$11-1&gt;=$D92),"B","")&amp;IF(AND($F92&lt;&gt;"",Y$9&lt;=$F92,Y$9+'06 Lists'!$B$11-1&gt;=$D92),"F",""))</x:f>
      </x:c>
      <x:c r="Z92" s="155" t="str">
        <x:f>IF(OR($A92="",Z$9="",$D92=""),"",IF(AND($E92&lt;&gt;"",Z$9&lt;=$E92,Z$9+'06 Lists'!$B$11-1&gt;=$D92),"B","")&amp;IF(AND($F92&lt;&gt;"",Z$9&lt;=$F92,Z$9+'06 Lists'!$B$11-1&gt;=$D92),"F",""))</x:f>
      </x:c>
      <x:c r="AA92" s="155" t="str">
        <x:f>IF(OR($A92="",AA$9="",$D92=""),"",IF(AND($E92&lt;&gt;"",AA$9&lt;=$E92,AA$9+'06 Lists'!$B$11-1&gt;=$D92),"B","")&amp;IF(AND($F92&lt;&gt;"",AA$9&lt;=$F92,AA$9+'06 Lists'!$B$11-1&gt;=$D92),"F",""))</x:f>
      </x:c>
      <x:c r="AB92" s="155" t="str">
        <x:f>IF(OR($A92="",AB$9="",$D92=""),"",IF(AND($E92&lt;&gt;"",AB$9&lt;=$E92,AB$9+'06 Lists'!$B$11-1&gt;=$D92),"B","")&amp;IF(AND($F92&lt;&gt;"",AB$9&lt;=$F92,AB$9+'06 Lists'!$B$11-1&gt;=$D92),"F",""))</x:f>
      </x:c>
      <x:c r="AC92" s="155" t="str">
        <x:f>IF(OR($A92="",AC$9="",$D92=""),"",IF(AND($E92&lt;&gt;"",AC$9&lt;=$E92,AC$9+'06 Lists'!$B$11-1&gt;=$D92),"B","")&amp;IF(AND($F92&lt;&gt;"",AC$9&lt;=$F92,AC$9+'06 Lists'!$B$11-1&gt;=$D92),"F",""))</x:f>
      </x:c>
      <x:c r="AD92" s="155" t="str">
        <x:f>IF(OR($A92="",AD$9="",$D92=""),"",IF(AND($E92&lt;&gt;"",AD$9&lt;=$E92,AD$9+'06 Lists'!$B$11-1&gt;=$D92),"B","")&amp;IF(AND($F92&lt;&gt;"",AD$9&lt;=$F92,AD$9+'06 Lists'!$B$11-1&gt;=$D92),"F",""))</x:f>
      </x:c>
      <x:c r="AE92" s="155" t="str">
        <x:f>IF(OR($A92="",AE$9="",$D92=""),"",IF(AND($E92&lt;&gt;"",AE$9&lt;=$E92,AE$9+'06 Lists'!$B$11-1&gt;=$D92),"B","")&amp;IF(AND($F92&lt;&gt;"",AE$9&lt;=$F92,AE$9+'06 Lists'!$B$11-1&gt;=$D92),"F",""))</x:f>
      </x:c>
      <x:c r="AF92" s="155" t="str">
        <x:f>IF(OR($A92="",AF$9="",$D92=""),"",IF(AND($E92&lt;&gt;"",AF$9&lt;=$E92,AF$9+'06 Lists'!$B$11-1&gt;=$D92),"B","")&amp;IF(AND($F92&lt;&gt;"",AF$9&lt;=$F92,AF$9+'06 Lists'!$B$11-1&gt;=$D92),"F",""))</x:f>
      </x:c>
      <x:c r="AG92" s="155" t="str">
        <x:f>IF(OR($A92="",AG$9="",$D92=""),"",IF(AND($E92&lt;&gt;"",AG$9&lt;=$E92,AG$9+'06 Lists'!$B$11-1&gt;=$D92),"B","")&amp;IF(AND($F92&lt;&gt;"",AG$9&lt;=$F92,AG$9+'06 Lists'!$B$11-1&gt;=$D92),"F",""))</x:f>
      </x:c>
    </x:row>
    <x:row r="93" ht="31" customHeight="1">
      <x:c r="A93" s="155" t="str">
        <x:f>IF('B1 Schedule'!A93="","",IF('B1 Schedule'!A93="","",'B1 Schedule'!A93))</x:f>
      </x:c>
      <x:c r="B93" s="155" t="str">
        <x:f>IF('B1 Schedule'!A93="","",IF('B1 Schedule'!B93="","",'B1 Schedule'!B93))</x:f>
      </x:c>
      <x:c r="C93" s="155" t="str">
        <x:f>IF('B1 Schedule'!A93="","",IF('B1 Schedule'!D93="","",'B1 Schedule'!D93))</x:f>
      </x:c>
      <x:c r="D93" s="246" t="str">
        <x:f>IF('B1 Schedule'!A93="","",IF('B1 Schedule'!F93="","",'B1 Schedule'!F93))</x:f>
      </x:c>
      <x:c r="E93" s="246" t="str">
        <x:f>IF('B1 Schedule'!A93="","",IF('B1 Schedule'!G93="","",'B1 Schedule'!G93))</x:f>
      </x:c>
      <x:c r="F93" s="246" t="str">
        <x:f>IF('B1 Schedule'!A93="","",IF('B1 Schedule'!I93&lt;&gt;"",'B1 Schedule'!I93,IF('B1 Schedule'!J93="","",'B1 Schedule'!J93)))</x:f>
      </x:c>
      <x:c r="G93" s="155" t="str">
        <x:f>IF('B1 Schedule'!A93="","",IF('B1 Schedule'!N93="","",'B1 Schedule'!N93))</x:f>
      </x:c>
      <x:c r="H93" s="155" t="str">
        <x:f>IF(OR($A93="",H$9="",$D93=""),"",IF(AND($E93&lt;&gt;"",H$9&lt;=$E93,H$9+'06 Lists'!$B$11-1&gt;=$D93),"B","")&amp;IF(AND($F93&lt;&gt;"",H$9&lt;=$F93,H$9+'06 Lists'!$B$11-1&gt;=$D93),"F",""))</x:f>
      </x:c>
      <x:c r="I93" s="155" t="str">
        <x:f>IF(OR($A93="",I$9="",$D93=""),"",IF(AND($E93&lt;&gt;"",I$9&lt;=$E93,I$9+'06 Lists'!$B$11-1&gt;=$D93),"B","")&amp;IF(AND($F93&lt;&gt;"",I$9&lt;=$F93,I$9+'06 Lists'!$B$11-1&gt;=$D93),"F",""))</x:f>
      </x:c>
      <x:c r="J93" s="155" t="str">
        <x:f>IF(OR($A93="",J$9="",$D93=""),"",IF(AND($E93&lt;&gt;"",J$9&lt;=$E93,J$9+'06 Lists'!$B$11-1&gt;=$D93),"B","")&amp;IF(AND($F93&lt;&gt;"",J$9&lt;=$F93,J$9+'06 Lists'!$B$11-1&gt;=$D93),"F",""))</x:f>
      </x:c>
      <x:c r="K93" s="155" t="str">
        <x:f>IF(OR($A93="",K$9="",$D93=""),"",IF(AND($E93&lt;&gt;"",K$9&lt;=$E93,K$9+'06 Lists'!$B$11-1&gt;=$D93),"B","")&amp;IF(AND($F93&lt;&gt;"",K$9&lt;=$F93,K$9+'06 Lists'!$B$11-1&gt;=$D93),"F",""))</x:f>
      </x:c>
      <x:c r="L93" s="155" t="str">
        <x:f>IF(OR($A93="",L$9="",$D93=""),"",IF(AND($E93&lt;&gt;"",L$9&lt;=$E93,L$9+'06 Lists'!$B$11-1&gt;=$D93),"B","")&amp;IF(AND($F93&lt;&gt;"",L$9&lt;=$F93,L$9+'06 Lists'!$B$11-1&gt;=$D93),"F",""))</x:f>
      </x:c>
      <x:c r="M93" s="155" t="str">
        <x:f>IF(OR($A93="",M$9="",$D93=""),"",IF(AND($E93&lt;&gt;"",M$9&lt;=$E93,M$9+'06 Lists'!$B$11-1&gt;=$D93),"B","")&amp;IF(AND($F93&lt;&gt;"",M$9&lt;=$F93,M$9+'06 Lists'!$B$11-1&gt;=$D93),"F",""))</x:f>
      </x:c>
      <x:c r="N93" s="155" t="str">
        <x:f>IF(OR($A93="",N$9="",$D93=""),"",IF(AND($E93&lt;&gt;"",N$9&lt;=$E93,N$9+'06 Lists'!$B$11-1&gt;=$D93),"B","")&amp;IF(AND($F93&lt;&gt;"",N$9&lt;=$F93,N$9+'06 Lists'!$B$11-1&gt;=$D93),"F",""))</x:f>
      </x:c>
      <x:c r="O93" s="155" t="str">
        <x:f>IF(OR($A93="",O$9="",$D93=""),"",IF(AND($E93&lt;&gt;"",O$9&lt;=$E93,O$9+'06 Lists'!$B$11-1&gt;=$D93),"B","")&amp;IF(AND($F93&lt;&gt;"",O$9&lt;=$F93,O$9+'06 Lists'!$B$11-1&gt;=$D93),"F",""))</x:f>
      </x:c>
      <x:c r="P93" s="155" t="str">
        <x:f>IF(OR($A93="",P$9="",$D93=""),"",IF(AND($E93&lt;&gt;"",P$9&lt;=$E93,P$9+'06 Lists'!$B$11-1&gt;=$D93),"B","")&amp;IF(AND($F93&lt;&gt;"",P$9&lt;=$F93,P$9+'06 Lists'!$B$11-1&gt;=$D93),"F",""))</x:f>
      </x:c>
      <x:c r="Q93" s="155" t="str">
        <x:f>IF(OR($A93="",Q$9="",$D93=""),"",IF(AND($E93&lt;&gt;"",Q$9&lt;=$E93,Q$9+'06 Lists'!$B$11-1&gt;=$D93),"B","")&amp;IF(AND($F93&lt;&gt;"",Q$9&lt;=$F93,Q$9+'06 Lists'!$B$11-1&gt;=$D93),"F",""))</x:f>
      </x:c>
      <x:c r="R93" s="155" t="str">
        <x:f>IF(OR($A93="",R$9="",$D93=""),"",IF(AND($E93&lt;&gt;"",R$9&lt;=$E93,R$9+'06 Lists'!$B$11-1&gt;=$D93),"B","")&amp;IF(AND($F93&lt;&gt;"",R$9&lt;=$F93,R$9+'06 Lists'!$B$11-1&gt;=$D93),"F",""))</x:f>
      </x:c>
      <x:c r="S93" s="155" t="str">
        <x:f>IF(OR($A93="",S$9="",$D93=""),"",IF(AND($E93&lt;&gt;"",S$9&lt;=$E93,S$9+'06 Lists'!$B$11-1&gt;=$D93),"B","")&amp;IF(AND($F93&lt;&gt;"",S$9&lt;=$F93,S$9+'06 Lists'!$B$11-1&gt;=$D93),"F",""))</x:f>
      </x:c>
      <x:c r="T93" s="155" t="str">
        <x:f>IF(OR($A93="",T$9="",$D93=""),"",IF(AND($E93&lt;&gt;"",T$9&lt;=$E93,T$9+'06 Lists'!$B$11-1&gt;=$D93),"B","")&amp;IF(AND($F93&lt;&gt;"",T$9&lt;=$F93,T$9+'06 Lists'!$B$11-1&gt;=$D93),"F",""))</x:f>
      </x:c>
      <x:c r="U93" s="155" t="str">
        <x:f>IF(OR($A93="",U$9="",$D93=""),"",IF(AND($E93&lt;&gt;"",U$9&lt;=$E93,U$9+'06 Lists'!$B$11-1&gt;=$D93),"B","")&amp;IF(AND($F93&lt;&gt;"",U$9&lt;=$F93,U$9+'06 Lists'!$B$11-1&gt;=$D93),"F",""))</x:f>
      </x:c>
      <x:c r="V93" s="155" t="str">
        <x:f>IF(OR($A93="",V$9="",$D93=""),"",IF(AND($E93&lt;&gt;"",V$9&lt;=$E93,V$9+'06 Lists'!$B$11-1&gt;=$D93),"B","")&amp;IF(AND($F93&lt;&gt;"",V$9&lt;=$F93,V$9+'06 Lists'!$B$11-1&gt;=$D93),"F",""))</x:f>
      </x:c>
      <x:c r="W93" s="155" t="str">
        <x:f>IF(OR($A93="",W$9="",$D93=""),"",IF(AND($E93&lt;&gt;"",W$9&lt;=$E93,W$9+'06 Lists'!$B$11-1&gt;=$D93),"B","")&amp;IF(AND($F93&lt;&gt;"",W$9&lt;=$F93,W$9+'06 Lists'!$B$11-1&gt;=$D93),"F",""))</x:f>
      </x:c>
      <x:c r="X93" s="155" t="str">
        <x:f>IF(OR($A93="",X$9="",$D93=""),"",IF(AND($E93&lt;&gt;"",X$9&lt;=$E93,X$9+'06 Lists'!$B$11-1&gt;=$D93),"B","")&amp;IF(AND($F93&lt;&gt;"",X$9&lt;=$F93,X$9+'06 Lists'!$B$11-1&gt;=$D93),"F",""))</x:f>
      </x:c>
      <x:c r="Y93" s="155" t="str">
        <x:f>IF(OR($A93="",Y$9="",$D93=""),"",IF(AND($E93&lt;&gt;"",Y$9&lt;=$E93,Y$9+'06 Lists'!$B$11-1&gt;=$D93),"B","")&amp;IF(AND($F93&lt;&gt;"",Y$9&lt;=$F93,Y$9+'06 Lists'!$B$11-1&gt;=$D93),"F",""))</x:f>
      </x:c>
      <x:c r="Z93" s="155" t="str">
        <x:f>IF(OR($A93="",Z$9="",$D93=""),"",IF(AND($E93&lt;&gt;"",Z$9&lt;=$E93,Z$9+'06 Lists'!$B$11-1&gt;=$D93),"B","")&amp;IF(AND($F93&lt;&gt;"",Z$9&lt;=$F93,Z$9+'06 Lists'!$B$11-1&gt;=$D93),"F",""))</x:f>
      </x:c>
      <x:c r="AA93" s="155" t="str">
        <x:f>IF(OR($A93="",AA$9="",$D93=""),"",IF(AND($E93&lt;&gt;"",AA$9&lt;=$E93,AA$9+'06 Lists'!$B$11-1&gt;=$D93),"B","")&amp;IF(AND($F93&lt;&gt;"",AA$9&lt;=$F93,AA$9+'06 Lists'!$B$11-1&gt;=$D93),"F",""))</x:f>
      </x:c>
      <x:c r="AB93" s="155" t="str">
        <x:f>IF(OR($A93="",AB$9="",$D93=""),"",IF(AND($E93&lt;&gt;"",AB$9&lt;=$E93,AB$9+'06 Lists'!$B$11-1&gt;=$D93),"B","")&amp;IF(AND($F93&lt;&gt;"",AB$9&lt;=$F93,AB$9+'06 Lists'!$B$11-1&gt;=$D93),"F",""))</x:f>
      </x:c>
      <x:c r="AC93" s="155" t="str">
        <x:f>IF(OR($A93="",AC$9="",$D93=""),"",IF(AND($E93&lt;&gt;"",AC$9&lt;=$E93,AC$9+'06 Lists'!$B$11-1&gt;=$D93),"B","")&amp;IF(AND($F93&lt;&gt;"",AC$9&lt;=$F93,AC$9+'06 Lists'!$B$11-1&gt;=$D93),"F",""))</x:f>
      </x:c>
      <x:c r="AD93" s="155" t="str">
        <x:f>IF(OR($A93="",AD$9="",$D93=""),"",IF(AND($E93&lt;&gt;"",AD$9&lt;=$E93,AD$9+'06 Lists'!$B$11-1&gt;=$D93),"B","")&amp;IF(AND($F93&lt;&gt;"",AD$9&lt;=$F93,AD$9+'06 Lists'!$B$11-1&gt;=$D93),"F",""))</x:f>
      </x:c>
      <x:c r="AE93" s="155" t="str">
        <x:f>IF(OR($A93="",AE$9="",$D93=""),"",IF(AND($E93&lt;&gt;"",AE$9&lt;=$E93,AE$9+'06 Lists'!$B$11-1&gt;=$D93),"B","")&amp;IF(AND($F93&lt;&gt;"",AE$9&lt;=$F93,AE$9+'06 Lists'!$B$11-1&gt;=$D93),"F",""))</x:f>
      </x:c>
      <x:c r="AF93" s="155" t="str">
        <x:f>IF(OR($A93="",AF$9="",$D93=""),"",IF(AND($E93&lt;&gt;"",AF$9&lt;=$E93,AF$9+'06 Lists'!$B$11-1&gt;=$D93),"B","")&amp;IF(AND($F93&lt;&gt;"",AF$9&lt;=$F93,AF$9+'06 Lists'!$B$11-1&gt;=$D93),"F",""))</x:f>
      </x:c>
      <x:c r="AG93" s="155" t="str">
        <x:f>IF(OR($A93="",AG$9="",$D93=""),"",IF(AND($E93&lt;&gt;"",AG$9&lt;=$E93,AG$9+'06 Lists'!$B$11-1&gt;=$D93),"B","")&amp;IF(AND($F93&lt;&gt;"",AG$9&lt;=$F93,AG$9+'06 Lists'!$B$11-1&gt;=$D93),"F",""))</x:f>
      </x:c>
    </x:row>
    <x:row r="94" ht="31" customHeight="1">
      <x:c r="A94" s="155" t="str">
        <x:f>IF('B1 Schedule'!A94="","",IF('B1 Schedule'!A94="","",'B1 Schedule'!A94))</x:f>
      </x:c>
      <x:c r="B94" s="155" t="str">
        <x:f>IF('B1 Schedule'!A94="","",IF('B1 Schedule'!B94="","",'B1 Schedule'!B94))</x:f>
      </x:c>
      <x:c r="C94" s="155" t="str">
        <x:f>IF('B1 Schedule'!A94="","",IF('B1 Schedule'!D94="","",'B1 Schedule'!D94))</x:f>
      </x:c>
      <x:c r="D94" s="246" t="str">
        <x:f>IF('B1 Schedule'!A94="","",IF('B1 Schedule'!F94="","",'B1 Schedule'!F94))</x:f>
      </x:c>
      <x:c r="E94" s="246" t="str">
        <x:f>IF('B1 Schedule'!A94="","",IF('B1 Schedule'!G94="","",'B1 Schedule'!G94))</x:f>
      </x:c>
      <x:c r="F94" s="246" t="str">
        <x:f>IF('B1 Schedule'!A94="","",IF('B1 Schedule'!I94&lt;&gt;"",'B1 Schedule'!I94,IF('B1 Schedule'!J94="","",'B1 Schedule'!J94)))</x:f>
      </x:c>
      <x:c r="G94" s="155" t="str">
        <x:f>IF('B1 Schedule'!A94="","",IF('B1 Schedule'!N94="","",'B1 Schedule'!N94))</x:f>
      </x:c>
      <x:c r="H94" s="155" t="str">
        <x:f>IF(OR($A94="",H$9="",$D94=""),"",IF(AND($E94&lt;&gt;"",H$9&lt;=$E94,H$9+'06 Lists'!$B$11-1&gt;=$D94),"B","")&amp;IF(AND($F94&lt;&gt;"",H$9&lt;=$F94,H$9+'06 Lists'!$B$11-1&gt;=$D94),"F",""))</x:f>
      </x:c>
      <x:c r="I94" s="155" t="str">
        <x:f>IF(OR($A94="",I$9="",$D94=""),"",IF(AND($E94&lt;&gt;"",I$9&lt;=$E94,I$9+'06 Lists'!$B$11-1&gt;=$D94),"B","")&amp;IF(AND($F94&lt;&gt;"",I$9&lt;=$F94,I$9+'06 Lists'!$B$11-1&gt;=$D94),"F",""))</x:f>
      </x:c>
      <x:c r="J94" s="155" t="str">
        <x:f>IF(OR($A94="",J$9="",$D94=""),"",IF(AND($E94&lt;&gt;"",J$9&lt;=$E94,J$9+'06 Lists'!$B$11-1&gt;=$D94),"B","")&amp;IF(AND($F94&lt;&gt;"",J$9&lt;=$F94,J$9+'06 Lists'!$B$11-1&gt;=$D94),"F",""))</x:f>
      </x:c>
      <x:c r="K94" s="155" t="str">
        <x:f>IF(OR($A94="",K$9="",$D94=""),"",IF(AND($E94&lt;&gt;"",K$9&lt;=$E94,K$9+'06 Lists'!$B$11-1&gt;=$D94),"B","")&amp;IF(AND($F94&lt;&gt;"",K$9&lt;=$F94,K$9+'06 Lists'!$B$11-1&gt;=$D94),"F",""))</x:f>
      </x:c>
      <x:c r="L94" s="155" t="str">
        <x:f>IF(OR($A94="",L$9="",$D94=""),"",IF(AND($E94&lt;&gt;"",L$9&lt;=$E94,L$9+'06 Lists'!$B$11-1&gt;=$D94),"B","")&amp;IF(AND($F94&lt;&gt;"",L$9&lt;=$F94,L$9+'06 Lists'!$B$11-1&gt;=$D94),"F",""))</x:f>
      </x:c>
      <x:c r="M94" s="155" t="str">
        <x:f>IF(OR($A94="",M$9="",$D94=""),"",IF(AND($E94&lt;&gt;"",M$9&lt;=$E94,M$9+'06 Lists'!$B$11-1&gt;=$D94),"B","")&amp;IF(AND($F94&lt;&gt;"",M$9&lt;=$F94,M$9+'06 Lists'!$B$11-1&gt;=$D94),"F",""))</x:f>
      </x:c>
      <x:c r="N94" s="155" t="str">
        <x:f>IF(OR($A94="",N$9="",$D94=""),"",IF(AND($E94&lt;&gt;"",N$9&lt;=$E94,N$9+'06 Lists'!$B$11-1&gt;=$D94),"B","")&amp;IF(AND($F94&lt;&gt;"",N$9&lt;=$F94,N$9+'06 Lists'!$B$11-1&gt;=$D94),"F",""))</x:f>
      </x:c>
      <x:c r="O94" s="155" t="str">
        <x:f>IF(OR($A94="",O$9="",$D94=""),"",IF(AND($E94&lt;&gt;"",O$9&lt;=$E94,O$9+'06 Lists'!$B$11-1&gt;=$D94),"B","")&amp;IF(AND($F94&lt;&gt;"",O$9&lt;=$F94,O$9+'06 Lists'!$B$11-1&gt;=$D94),"F",""))</x:f>
      </x:c>
      <x:c r="P94" s="155" t="str">
        <x:f>IF(OR($A94="",P$9="",$D94=""),"",IF(AND($E94&lt;&gt;"",P$9&lt;=$E94,P$9+'06 Lists'!$B$11-1&gt;=$D94),"B","")&amp;IF(AND($F94&lt;&gt;"",P$9&lt;=$F94,P$9+'06 Lists'!$B$11-1&gt;=$D94),"F",""))</x:f>
      </x:c>
      <x:c r="Q94" s="155" t="str">
        <x:f>IF(OR($A94="",Q$9="",$D94=""),"",IF(AND($E94&lt;&gt;"",Q$9&lt;=$E94,Q$9+'06 Lists'!$B$11-1&gt;=$D94),"B","")&amp;IF(AND($F94&lt;&gt;"",Q$9&lt;=$F94,Q$9+'06 Lists'!$B$11-1&gt;=$D94),"F",""))</x:f>
      </x:c>
      <x:c r="R94" s="155" t="str">
        <x:f>IF(OR($A94="",R$9="",$D94=""),"",IF(AND($E94&lt;&gt;"",R$9&lt;=$E94,R$9+'06 Lists'!$B$11-1&gt;=$D94),"B","")&amp;IF(AND($F94&lt;&gt;"",R$9&lt;=$F94,R$9+'06 Lists'!$B$11-1&gt;=$D94),"F",""))</x:f>
      </x:c>
      <x:c r="S94" s="155" t="str">
        <x:f>IF(OR($A94="",S$9="",$D94=""),"",IF(AND($E94&lt;&gt;"",S$9&lt;=$E94,S$9+'06 Lists'!$B$11-1&gt;=$D94),"B","")&amp;IF(AND($F94&lt;&gt;"",S$9&lt;=$F94,S$9+'06 Lists'!$B$11-1&gt;=$D94),"F",""))</x:f>
      </x:c>
      <x:c r="T94" s="155" t="str">
        <x:f>IF(OR($A94="",T$9="",$D94=""),"",IF(AND($E94&lt;&gt;"",T$9&lt;=$E94,T$9+'06 Lists'!$B$11-1&gt;=$D94),"B","")&amp;IF(AND($F94&lt;&gt;"",T$9&lt;=$F94,T$9+'06 Lists'!$B$11-1&gt;=$D94),"F",""))</x:f>
      </x:c>
      <x:c r="U94" s="155" t="str">
        <x:f>IF(OR($A94="",U$9="",$D94=""),"",IF(AND($E94&lt;&gt;"",U$9&lt;=$E94,U$9+'06 Lists'!$B$11-1&gt;=$D94),"B","")&amp;IF(AND($F94&lt;&gt;"",U$9&lt;=$F94,U$9+'06 Lists'!$B$11-1&gt;=$D94),"F",""))</x:f>
      </x:c>
      <x:c r="V94" s="155" t="str">
        <x:f>IF(OR($A94="",V$9="",$D94=""),"",IF(AND($E94&lt;&gt;"",V$9&lt;=$E94,V$9+'06 Lists'!$B$11-1&gt;=$D94),"B","")&amp;IF(AND($F94&lt;&gt;"",V$9&lt;=$F94,V$9+'06 Lists'!$B$11-1&gt;=$D94),"F",""))</x:f>
      </x:c>
      <x:c r="W94" s="155" t="str">
        <x:f>IF(OR($A94="",W$9="",$D94=""),"",IF(AND($E94&lt;&gt;"",W$9&lt;=$E94,W$9+'06 Lists'!$B$11-1&gt;=$D94),"B","")&amp;IF(AND($F94&lt;&gt;"",W$9&lt;=$F94,W$9+'06 Lists'!$B$11-1&gt;=$D94),"F",""))</x:f>
      </x:c>
      <x:c r="X94" s="155" t="str">
        <x:f>IF(OR($A94="",X$9="",$D94=""),"",IF(AND($E94&lt;&gt;"",X$9&lt;=$E94,X$9+'06 Lists'!$B$11-1&gt;=$D94),"B","")&amp;IF(AND($F94&lt;&gt;"",X$9&lt;=$F94,X$9+'06 Lists'!$B$11-1&gt;=$D94),"F",""))</x:f>
      </x:c>
      <x:c r="Y94" s="155" t="str">
        <x:f>IF(OR($A94="",Y$9="",$D94=""),"",IF(AND($E94&lt;&gt;"",Y$9&lt;=$E94,Y$9+'06 Lists'!$B$11-1&gt;=$D94),"B","")&amp;IF(AND($F94&lt;&gt;"",Y$9&lt;=$F94,Y$9+'06 Lists'!$B$11-1&gt;=$D94),"F",""))</x:f>
      </x:c>
      <x:c r="Z94" s="155" t="str">
        <x:f>IF(OR($A94="",Z$9="",$D94=""),"",IF(AND($E94&lt;&gt;"",Z$9&lt;=$E94,Z$9+'06 Lists'!$B$11-1&gt;=$D94),"B","")&amp;IF(AND($F94&lt;&gt;"",Z$9&lt;=$F94,Z$9+'06 Lists'!$B$11-1&gt;=$D94),"F",""))</x:f>
      </x:c>
      <x:c r="AA94" s="155" t="str">
        <x:f>IF(OR($A94="",AA$9="",$D94=""),"",IF(AND($E94&lt;&gt;"",AA$9&lt;=$E94,AA$9+'06 Lists'!$B$11-1&gt;=$D94),"B","")&amp;IF(AND($F94&lt;&gt;"",AA$9&lt;=$F94,AA$9+'06 Lists'!$B$11-1&gt;=$D94),"F",""))</x:f>
      </x:c>
      <x:c r="AB94" s="155" t="str">
        <x:f>IF(OR($A94="",AB$9="",$D94=""),"",IF(AND($E94&lt;&gt;"",AB$9&lt;=$E94,AB$9+'06 Lists'!$B$11-1&gt;=$D94),"B","")&amp;IF(AND($F94&lt;&gt;"",AB$9&lt;=$F94,AB$9+'06 Lists'!$B$11-1&gt;=$D94),"F",""))</x:f>
      </x:c>
      <x:c r="AC94" s="155" t="str">
        <x:f>IF(OR($A94="",AC$9="",$D94=""),"",IF(AND($E94&lt;&gt;"",AC$9&lt;=$E94,AC$9+'06 Lists'!$B$11-1&gt;=$D94),"B","")&amp;IF(AND($F94&lt;&gt;"",AC$9&lt;=$F94,AC$9+'06 Lists'!$B$11-1&gt;=$D94),"F",""))</x:f>
      </x:c>
      <x:c r="AD94" s="155" t="str">
        <x:f>IF(OR($A94="",AD$9="",$D94=""),"",IF(AND($E94&lt;&gt;"",AD$9&lt;=$E94,AD$9+'06 Lists'!$B$11-1&gt;=$D94),"B","")&amp;IF(AND($F94&lt;&gt;"",AD$9&lt;=$F94,AD$9+'06 Lists'!$B$11-1&gt;=$D94),"F",""))</x:f>
      </x:c>
      <x:c r="AE94" s="155" t="str">
        <x:f>IF(OR($A94="",AE$9="",$D94=""),"",IF(AND($E94&lt;&gt;"",AE$9&lt;=$E94,AE$9+'06 Lists'!$B$11-1&gt;=$D94),"B","")&amp;IF(AND($F94&lt;&gt;"",AE$9&lt;=$F94,AE$9+'06 Lists'!$B$11-1&gt;=$D94),"F",""))</x:f>
      </x:c>
      <x:c r="AF94" s="155" t="str">
        <x:f>IF(OR($A94="",AF$9="",$D94=""),"",IF(AND($E94&lt;&gt;"",AF$9&lt;=$E94,AF$9+'06 Lists'!$B$11-1&gt;=$D94),"B","")&amp;IF(AND($F94&lt;&gt;"",AF$9&lt;=$F94,AF$9+'06 Lists'!$B$11-1&gt;=$D94),"F",""))</x:f>
      </x:c>
      <x:c r="AG94" s="155" t="str">
        <x:f>IF(OR($A94="",AG$9="",$D94=""),"",IF(AND($E94&lt;&gt;"",AG$9&lt;=$E94,AG$9+'06 Lists'!$B$11-1&gt;=$D94),"B","")&amp;IF(AND($F94&lt;&gt;"",AG$9&lt;=$F94,AG$9+'06 Lists'!$B$11-1&gt;=$D94),"F",""))</x:f>
      </x:c>
    </x:row>
    <x:row r="95" ht="31" customHeight="1">
      <x:c r="A95" s="155" t="str">
        <x:f>IF('B1 Schedule'!A95="","",IF('B1 Schedule'!A95="","",'B1 Schedule'!A95))</x:f>
      </x:c>
      <x:c r="B95" s="155" t="str">
        <x:f>IF('B1 Schedule'!A95="","",IF('B1 Schedule'!B95="","",'B1 Schedule'!B95))</x:f>
      </x:c>
      <x:c r="C95" s="155" t="str">
        <x:f>IF('B1 Schedule'!A95="","",IF('B1 Schedule'!D95="","",'B1 Schedule'!D95))</x:f>
      </x:c>
      <x:c r="D95" s="246" t="str">
        <x:f>IF('B1 Schedule'!A95="","",IF('B1 Schedule'!F95="","",'B1 Schedule'!F95))</x:f>
      </x:c>
      <x:c r="E95" s="246" t="str">
        <x:f>IF('B1 Schedule'!A95="","",IF('B1 Schedule'!G95="","",'B1 Schedule'!G95))</x:f>
      </x:c>
      <x:c r="F95" s="246" t="str">
        <x:f>IF('B1 Schedule'!A95="","",IF('B1 Schedule'!I95&lt;&gt;"",'B1 Schedule'!I95,IF('B1 Schedule'!J95="","",'B1 Schedule'!J95)))</x:f>
      </x:c>
      <x:c r="G95" s="155" t="str">
        <x:f>IF('B1 Schedule'!A95="","",IF('B1 Schedule'!N95="","",'B1 Schedule'!N95))</x:f>
      </x:c>
      <x:c r="H95" s="155" t="str">
        <x:f>IF(OR($A95="",H$9="",$D95=""),"",IF(AND($E95&lt;&gt;"",H$9&lt;=$E95,H$9+'06 Lists'!$B$11-1&gt;=$D95),"B","")&amp;IF(AND($F95&lt;&gt;"",H$9&lt;=$F95,H$9+'06 Lists'!$B$11-1&gt;=$D95),"F",""))</x:f>
      </x:c>
      <x:c r="I95" s="155" t="str">
        <x:f>IF(OR($A95="",I$9="",$D95=""),"",IF(AND($E95&lt;&gt;"",I$9&lt;=$E95,I$9+'06 Lists'!$B$11-1&gt;=$D95),"B","")&amp;IF(AND($F95&lt;&gt;"",I$9&lt;=$F95,I$9+'06 Lists'!$B$11-1&gt;=$D95),"F",""))</x:f>
      </x:c>
      <x:c r="J95" s="155" t="str">
        <x:f>IF(OR($A95="",J$9="",$D95=""),"",IF(AND($E95&lt;&gt;"",J$9&lt;=$E95,J$9+'06 Lists'!$B$11-1&gt;=$D95),"B","")&amp;IF(AND($F95&lt;&gt;"",J$9&lt;=$F95,J$9+'06 Lists'!$B$11-1&gt;=$D95),"F",""))</x:f>
      </x:c>
      <x:c r="K95" s="155" t="str">
        <x:f>IF(OR($A95="",K$9="",$D95=""),"",IF(AND($E95&lt;&gt;"",K$9&lt;=$E95,K$9+'06 Lists'!$B$11-1&gt;=$D95),"B","")&amp;IF(AND($F95&lt;&gt;"",K$9&lt;=$F95,K$9+'06 Lists'!$B$11-1&gt;=$D95),"F",""))</x:f>
      </x:c>
      <x:c r="L95" s="155" t="str">
        <x:f>IF(OR($A95="",L$9="",$D95=""),"",IF(AND($E95&lt;&gt;"",L$9&lt;=$E95,L$9+'06 Lists'!$B$11-1&gt;=$D95),"B","")&amp;IF(AND($F95&lt;&gt;"",L$9&lt;=$F95,L$9+'06 Lists'!$B$11-1&gt;=$D95),"F",""))</x:f>
      </x:c>
      <x:c r="M95" s="155" t="str">
        <x:f>IF(OR($A95="",M$9="",$D95=""),"",IF(AND($E95&lt;&gt;"",M$9&lt;=$E95,M$9+'06 Lists'!$B$11-1&gt;=$D95),"B","")&amp;IF(AND($F95&lt;&gt;"",M$9&lt;=$F95,M$9+'06 Lists'!$B$11-1&gt;=$D95),"F",""))</x:f>
      </x:c>
      <x:c r="N95" s="155" t="str">
        <x:f>IF(OR($A95="",N$9="",$D95=""),"",IF(AND($E95&lt;&gt;"",N$9&lt;=$E95,N$9+'06 Lists'!$B$11-1&gt;=$D95),"B","")&amp;IF(AND($F95&lt;&gt;"",N$9&lt;=$F95,N$9+'06 Lists'!$B$11-1&gt;=$D95),"F",""))</x:f>
      </x:c>
      <x:c r="O95" s="155" t="str">
        <x:f>IF(OR($A95="",O$9="",$D95=""),"",IF(AND($E95&lt;&gt;"",O$9&lt;=$E95,O$9+'06 Lists'!$B$11-1&gt;=$D95),"B","")&amp;IF(AND($F95&lt;&gt;"",O$9&lt;=$F95,O$9+'06 Lists'!$B$11-1&gt;=$D95),"F",""))</x:f>
      </x:c>
      <x:c r="P95" s="155" t="str">
        <x:f>IF(OR($A95="",P$9="",$D95=""),"",IF(AND($E95&lt;&gt;"",P$9&lt;=$E95,P$9+'06 Lists'!$B$11-1&gt;=$D95),"B","")&amp;IF(AND($F95&lt;&gt;"",P$9&lt;=$F95,P$9+'06 Lists'!$B$11-1&gt;=$D95),"F",""))</x:f>
      </x:c>
      <x:c r="Q95" s="155" t="str">
        <x:f>IF(OR($A95="",Q$9="",$D95=""),"",IF(AND($E95&lt;&gt;"",Q$9&lt;=$E95,Q$9+'06 Lists'!$B$11-1&gt;=$D95),"B","")&amp;IF(AND($F95&lt;&gt;"",Q$9&lt;=$F95,Q$9+'06 Lists'!$B$11-1&gt;=$D95),"F",""))</x:f>
      </x:c>
      <x:c r="R95" s="155" t="str">
        <x:f>IF(OR($A95="",R$9="",$D95=""),"",IF(AND($E95&lt;&gt;"",R$9&lt;=$E95,R$9+'06 Lists'!$B$11-1&gt;=$D95),"B","")&amp;IF(AND($F95&lt;&gt;"",R$9&lt;=$F95,R$9+'06 Lists'!$B$11-1&gt;=$D95),"F",""))</x:f>
      </x:c>
      <x:c r="S95" s="155" t="str">
        <x:f>IF(OR($A95="",S$9="",$D95=""),"",IF(AND($E95&lt;&gt;"",S$9&lt;=$E95,S$9+'06 Lists'!$B$11-1&gt;=$D95),"B","")&amp;IF(AND($F95&lt;&gt;"",S$9&lt;=$F95,S$9+'06 Lists'!$B$11-1&gt;=$D95),"F",""))</x:f>
      </x:c>
      <x:c r="T95" s="155" t="str">
        <x:f>IF(OR($A95="",T$9="",$D95=""),"",IF(AND($E95&lt;&gt;"",T$9&lt;=$E95,T$9+'06 Lists'!$B$11-1&gt;=$D95),"B","")&amp;IF(AND($F95&lt;&gt;"",T$9&lt;=$F95,T$9+'06 Lists'!$B$11-1&gt;=$D95),"F",""))</x:f>
      </x:c>
      <x:c r="U95" s="155" t="str">
        <x:f>IF(OR($A95="",U$9="",$D95=""),"",IF(AND($E95&lt;&gt;"",U$9&lt;=$E95,U$9+'06 Lists'!$B$11-1&gt;=$D95),"B","")&amp;IF(AND($F95&lt;&gt;"",U$9&lt;=$F95,U$9+'06 Lists'!$B$11-1&gt;=$D95),"F",""))</x:f>
      </x:c>
      <x:c r="V95" s="155" t="str">
        <x:f>IF(OR($A95="",V$9="",$D95=""),"",IF(AND($E95&lt;&gt;"",V$9&lt;=$E95,V$9+'06 Lists'!$B$11-1&gt;=$D95),"B","")&amp;IF(AND($F95&lt;&gt;"",V$9&lt;=$F95,V$9+'06 Lists'!$B$11-1&gt;=$D95),"F",""))</x:f>
      </x:c>
      <x:c r="W95" s="155" t="str">
        <x:f>IF(OR($A95="",W$9="",$D95=""),"",IF(AND($E95&lt;&gt;"",W$9&lt;=$E95,W$9+'06 Lists'!$B$11-1&gt;=$D95),"B","")&amp;IF(AND($F95&lt;&gt;"",W$9&lt;=$F95,W$9+'06 Lists'!$B$11-1&gt;=$D95),"F",""))</x:f>
      </x:c>
      <x:c r="X95" s="155" t="str">
        <x:f>IF(OR($A95="",X$9="",$D95=""),"",IF(AND($E95&lt;&gt;"",X$9&lt;=$E95,X$9+'06 Lists'!$B$11-1&gt;=$D95),"B","")&amp;IF(AND($F95&lt;&gt;"",X$9&lt;=$F95,X$9+'06 Lists'!$B$11-1&gt;=$D95),"F",""))</x:f>
      </x:c>
      <x:c r="Y95" s="155" t="str">
        <x:f>IF(OR($A95="",Y$9="",$D95=""),"",IF(AND($E95&lt;&gt;"",Y$9&lt;=$E95,Y$9+'06 Lists'!$B$11-1&gt;=$D95),"B","")&amp;IF(AND($F95&lt;&gt;"",Y$9&lt;=$F95,Y$9+'06 Lists'!$B$11-1&gt;=$D95),"F",""))</x:f>
      </x:c>
      <x:c r="Z95" s="155" t="str">
        <x:f>IF(OR($A95="",Z$9="",$D95=""),"",IF(AND($E95&lt;&gt;"",Z$9&lt;=$E95,Z$9+'06 Lists'!$B$11-1&gt;=$D95),"B","")&amp;IF(AND($F95&lt;&gt;"",Z$9&lt;=$F95,Z$9+'06 Lists'!$B$11-1&gt;=$D95),"F",""))</x:f>
      </x:c>
      <x:c r="AA95" s="155" t="str">
        <x:f>IF(OR($A95="",AA$9="",$D95=""),"",IF(AND($E95&lt;&gt;"",AA$9&lt;=$E95,AA$9+'06 Lists'!$B$11-1&gt;=$D95),"B","")&amp;IF(AND($F95&lt;&gt;"",AA$9&lt;=$F95,AA$9+'06 Lists'!$B$11-1&gt;=$D95),"F",""))</x:f>
      </x:c>
      <x:c r="AB95" s="155" t="str">
        <x:f>IF(OR($A95="",AB$9="",$D95=""),"",IF(AND($E95&lt;&gt;"",AB$9&lt;=$E95,AB$9+'06 Lists'!$B$11-1&gt;=$D95),"B","")&amp;IF(AND($F95&lt;&gt;"",AB$9&lt;=$F95,AB$9+'06 Lists'!$B$11-1&gt;=$D95),"F",""))</x:f>
      </x:c>
      <x:c r="AC95" s="155" t="str">
        <x:f>IF(OR($A95="",AC$9="",$D95=""),"",IF(AND($E95&lt;&gt;"",AC$9&lt;=$E95,AC$9+'06 Lists'!$B$11-1&gt;=$D95),"B","")&amp;IF(AND($F95&lt;&gt;"",AC$9&lt;=$F95,AC$9+'06 Lists'!$B$11-1&gt;=$D95),"F",""))</x:f>
      </x:c>
      <x:c r="AD95" s="155" t="str">
        <x:f>IF(OR($A95="",AD$9="",$D95=""),"",IF(AND($E95&lt;&gt;"",AD$9&lt;=$E95,AD$9+'06 Lists'!$B$11-1&gt;=$D95),"B","")&amp;IF(AND($F95&lt;&gt;"",AD$9&lt;=$F95,AD$9+'06 Lists'!$B$11-1&gt;=$D95),"F",""))</x:f>
      </x:c>
      <x:c r="AE95" s="155" t="str">
        <x:f>IF(OR($A95="",AE$9="",$D95=""),"",IF(AND($E95&lt;&gt;"",AE$9&lt;=$E95,AE$9+'06 Lists'!$B$11-1&gt;=$D95),"B","")&amp;IF(AND($F95&lt;&gt;"",AE$9&lt;=$F95,AE$9+'06 Lists'!$B$11-1&gt;=$D95),"F",""))</x:f>
      </x:c>
      <x:c r="AF95" s="155" t="str">
        <x:f>IF(OR($A95="",AF$9="",$D95=""),"",IF(AND($E95&lt;&gt;"",AF$9&lt;=$E95,AF$9+'06 Lists'!$B$11-1&gt;=$D95),"B","")&amp;IF(AND($F95&lt;&gt;"",AF$9&lt;=$F95,AF$9+'06 Lists'!$B$11-1&gt;=$D95),"F",""))</x:f>
      </x:c>
      <x:c r="AG95" s="155" t="str">
        <x:f>IF(OR($A95="",AG$9="",$D95=""),"",IF(AND($E95&lt;&gt;"",AG$9&lt;=$E95,AG$9+'06 Lists'!$B$11-1&gt;=$D95),"B","")&amp;IF(AND($F95&lt;&gt;"",AG$9&lt;=$F95,AG$9+'06 Lists'!$B$11-1&gt;=$D95),"F",""))</x:f>
      </x:c>
    </x:row>
    <x:row r="96" ht="31" customHeight="1">
      <x:c r="A96" s="155" t="str">
        <x:f>IF('B1 Schedule'!A96="","",IF('B1 Schedule'!A96="","",'B1 Schedule'!A96))</x:f>
      </x:c>
      <x:c r="B96" s="155" t="str">
        <x:f>IF('B1 Schedule'!A96="","",IF('B1 Schedule'!B96="","",'B1 Schedule'!B96))</x:f>
      </x:c>
      <x:c r="C96" s="155" t="str">
        <x:f>IF('B1 Schedule'!A96="","",IF('B1 Schedule'!D96="","",'B1 Schedule'!D96))</x:f>
      </x:c>
      <x:c r="D96" s="246" t="str">
        <x:f>IF('B1 Schedule'!A96="","",IF('B1 Schedule'!F96="","",'B1 Schedule'!F96))</x:f>
      </x:c>
      <x:c r="E96" s="246" t="str">
        <x:f>IF('B1 Schedule'!A96="","",IF('B1 Schedule'!G96="","",'B1 Schedule'!G96))</x:f>
      </x:c>
      <x:c r="F96" s="246" t="str">
        <x:f>IF('B1 Schedule'!A96="","",IF('B1 Schedule'!I96&lt;&gt;"",'B1 Schedule'!I96,IF('B1 Schedule'!J96="","",'B1 Schedule'!J96)))</x:f>
      </x:c>
      <x:c r="G96" s="155" t="str">
        <x:f>IF('B1 Schedule'!A96="","",IF('B1 Schedule'!N96="","",'B1 Schedule'!N96))</x:f>
      </x:c>
      <x:c r="H96" s="155" t="str">
        <x:f>IF(OR($A96="",H$9="",$D96=""),"",IF(AND($E96&lt;&gt;"",H$9&lt;=$E96,H$9+'06 Lists'!$B$11-1&gt;=$D96),"B","")&amp;IF(AND($F96&lt;&gt;"",H$9&lt;=$F96,H$9+'06 Lists'!$B$11-1&gt;=$D96),"F",""))</x:f>
      </x:c>
      <x:c r="I96" s="155" t="str">
        <x:f>IF(OR($A96="",I$9="",$D96=""),"",IF(AND($E96&lt;&gt;"",I$9&lt;=$E96,I$9+'06 Lists'!$B$11-1&gt;=$D96),"B","")&amp;IF(AND($F96&lt;&gt;"",I$9&lt;=$F96,I$9+'06 Lists'!$B$11-1&gt;=$D96),"F",""))</x:f>
      </x:c>
      <x:c r="J96" s="155" t="str">
        <x:f>IF(OR($A96="",J$9="",$D96=""),"",IF(AND($E96&lt;&gt;"",J$9&lt;=$E96,J$9+'06 Lists'!$B$11-1&gt;=$D96),"B","")&amp;IF(AND($F96&lt;&gt;"",J$9&lt;=$F96,J$9+'06 Lists'!$B$11-1&gt;=$D96),"F",""))</x:f>
      </x:c>
      <x:c r="K96" s="155" t="str">
        <x:f>IF(OR($A96="",K$9="",$D96=""),"",IF(AND($E96&lt;&gt;"",K$9&lt;=$E96,K$9+'06 Lists'!$B$11-1&gt;=$D96),"B","")&amp;IF(AND($F96&lt;&gt;"",K$9&lt;=$F96,K$9+'06 Lists'!$B$11-1&gt;=$D96),"F",""))</x:f>
      </x:c>
      <x:c r="L96" s="155" t="str">
        <x:f>IF(OR($A96="",L$9="",$D96=""),"",IF(AND($E96&lt;&gt;"",L$9&lt;=$E96,L$9+'06 Lists'!$B$11-1&gt;=$D96),"B","")&amp;IF(AND($F96&lt;&gt;"",L$9&lt;=$F96,L$9+'06 Lists'!$B$11-1&gt;=$D96),"F",""))</x:f>
      </x:c>
      <x:c r="M96" s="155" t="str">
        <x:f>IF(OR($A96="",M$9="",$D96=""),"",IF(AND($E96&lt;&gt;"",M$9&lt;=$E96,M$9+'06 Lists'!$B$11-1&gt;=$D96),"B","")&amp;IF(AND($F96&lt;&gt;"",M$9&lt;=$F96,M$9+'06 Lists'!$B$11-1&gt;=$D96),"F",""))</x:f>
      </x:c>
      <x:c r="N96" s="155" t="str">
        <x:f>IF(OR($A96="",N$9="",$D96=""),"",IF(AND($E96&lt;&gt;"",N$9&lt;=$E96,N$9+'06 Lists'!$B$11-1&gt;=$D96),"B","")&amp;IF(AND($F96&lt;&gt;"",N$9&lt;=$F96,N$9+'06 Lists'!$B$11-1&gt;=$D96),"F",""))</x:f>
      </x:c>
      <x:c r="O96" s="155" t="str">
        <x:f>IF(OR($A96="",O$9="",$D96=""),"",IF(AND($E96&lt;&gt;"",O$9&lt;=$E96,O$9+'06 Lists'!$B$11-1&gt;=$D96),"B","")&amp;IF(AND($F96&lt;&gt;"",O$9&lt;=$F96,O$9+'06 Lists'!$B$11-1&gt;=$D96),"F",""))</x:f>
      </x:c>
      <x:c r="P96" s="155" t="str">
        <x:f>IF(OR($A96="",P$9="",$D96=""),"",IF(AND($E96&lt;&gt;"",P$9&lt;=$E96,P$9+'06 Lists'!$B$11-1&gt;=$D96),"B","")&amp;IF(AND($F96&lt;&gt;"",P$9&lt;=$F96,P$9+'06 Lists'!$B$11-1&gt;=$D96),"F",""))</x:f>
      </x:c>
      <x:c r="Q96" s="155" t="str">
        <x:f>IF(OR($A96="",Q$9="",$D96=""),"",IF(AND($E96&lt;&gt;"",Q$9&lt;=$E96,Q$9+'06 Lists'!$B$11-1&gt;=$D96),"B","")&amp;IF(AND($F96&lt;&gt;"",Q$9&lt;=$F96,Q$9+'06 Lists'!$B$11-1&gt;=$D96),"F",""))</x:f>
      </x:c>
      <x:c r="R96" s="155" t="str">
        <x:f>IF(OR($A96="",R$9="",$D96=""),"",IF(AND($E96&lt;&gt;"",R$9&lt;=$E96,R$9+'06 Lists'!$B$11-1&gt;=$D96),"B","")&amp;IF(AND($F96&lt;&gt;"",R$9&lt;=$F96,R$9+'06 Lists'!$B$11-1&gt;=$D96),"F",""))</x:f>
      </x:c>
      <x:c r="S96" s="155" t="str">
        <x:f>IF(OR($A96="",S$9="",$D96=""),"",IF(AND($E96&lt;&gt;"",S$9&lt;=$E96,S$9+'06 Lists'!$B$11-1&gt;=$D96),"B","")&amp;IF(AND($F96&lt;&gt;"",S$9&lt;=$F96,S$9+'06 Lists'!$B$11-1&gt;=$D96),"F",""))</x:f>
      </x:c>
      <x:c r="T96" s="155" t="str">
        <x:f>IF(OR($A96="",T$9="",$D96=""),"",IF(AND($E96&lt;&gt;"",T$9&lt;=$E96,T$9+'06 Lists'!$B$11-1&gt;=$D96),"B","")&amp;IF(AND($F96&lt;&gt;"",T$9&lt;=$F96,T$9+'06 Lists'!$B$11-1&gt;=$D96),"F",""))</x:f>
      </x:c>
      <x:c r="U96" s="155" t="str">
        <x:f>IF(OR($A96="",U$9="",$D96=""),"",IF(AND($E96&lt;&gt;"",U$9&lt;=$E96,U$9+'06 Lists'!$B$11-1&gt;=$D96),"B","")&amp;IF(AND($F96&lt;&gt;"",U$9&lt;=$F96,U$9+'06 Lists'!$B$11-1&gt;=$D96),"F",""))</x:f>
      </x:c>
      <x:c r="V96" s="155" t="str">
        <x:f>IF(OR($A96="",V$9="",$D96=""),"",IF(AND($E96&lt;&gt;"",V$9&lt;=$E96,V$9+'06 Lists'!$B$11-1&gt;=$D96),"B","")&amp;IF(AND($F96&lt;&gt;"",V$9&lt;=$F96,V$9+'06 Lists'!$B$11-1&gt;=$D96),"F",""))</x:f>
      </x:c>
      <x:c r="W96" s="155" t="str">
        <x:f>IF(OR($A96="",W$9="",$D96=""),"",IF(AND($E96&lt;&gt;"",W$9&lt;=$E96,W$9+'06 Lists'!$B$11-1&gt;=$D96),"B","")&amp;IF(AND($F96&lt;&gt;"",W$9&lt;=$F96,W$9+'06 Lists'!$B$11-1&gt;=$D96),"F",""))</x:f>
      </x:c>
      <x:c r="X96" s="155" t="str">
        <x:f>IF(OR($A96="",X$9="",$D96=""),"",IF(AND($E96&lt;&gt;"",X$9&lt;=$E96,X$9+'06 Lists'!$B$11-1&gt;=$D96),"B","")&amp;IF(AND($F96&lt;&gt;"",X$9&lt;=$F96,X$9+'06 Lists'!$B$11-1&gt;=$D96),"F",""))</x:f>
      </x:c>
      <x:c r="Y96" s="155" t="str">
        <x:f>IF(OR($A96="",Y$9="",$D96=""),"",IF(AND($E96&lt;&gt;"",Y$9&lt;=$E96,Y$9+'06 Lists'!$B$11-1&gt;=$D96),"B","")&amp;IF(AND($F96&lt;&gt;"",Y$9&lt;=$F96,Y$9+'06 Lists'!$B$11-1&gt;=$D96),"F",""))</x:f>
      </x:c>
      <x:c r="Z96" s="155" t="str">
        <x:f>IF(OR($A96="",Z$9="",$D96=""),"",IF(AND($E96&lt;&gt;"",Z$9&lt;=$E96,Z$9+'06 Lists'!$B$11-1&gt;=$D96),"B","")&amp;IF(AND($F96&lt;&gt;"",Z$9&lt;=$F96,Z$9+'06 Lists'!$B$11-1&gt;=$D96),"F",""))</x:f>
      </x:c>
      <x:c r="AA96" s="155" t="str">
        <x:f>IF(OR($A96="",AA$9="",$D96=""),"",IF(AND($E96&lt;&gt;"",AA$9&lt;=$E96,AA$9+'06 Lists'!$B$11-1&gt;=$D96),"B","")&amp;IF(AND($F96&lt;&gt;"",AA$9&lt;=$F96,AA$9+'06 Lists'!$B$11-1&gt;=$D96),"F",""))</x:f>
      </x:c>
      <x:c r="AB96" s="155" t="str">
        <x:f>IF(OR($A96="",AB$9="",$D96=""),"",IF(AND($E96&lt;&gt;"",AB$9&lt;=$E96,AB$9+'06 Lists'!$B$11-1&gt;=$D96),"B","")&amp;IF(AND($F96&lt;&gt;"",AB$9&lt;=$F96,AB$9+'06 Lists'!$B$11-1&gt;=$D96),"F",""))</x:f>
      </x:c>
      <x:c r="AC96" s="155" t="str">
        <x:f>IF(OR($A96="",AC$9="",$D96=""),"",IF(AND($E96&lt;&gt;"",AC$9&lt;=$E96,AC$9+'06 Lists'!$B$11-1&gt;=$D96),"B","")&amp;IF(AND($F96&lt;&gt;"",AC$9&lt;=$F96,AC$9+'06 Lists'!$B$11-1&gt;=$D96),"F",""))</x:f>
      </x:c>
      <x:c r="AD96" s="155" t="str">
        <x:f>IF(OR($A96="",AD$9="",$D96=""),"",IF(AND($E96&lt;&gt;"",AD$9&lt;=$E96,AD$9+'06 Lists'!$B$11-1&gt;=$D96),"B","")&amp;IF(AND($F96&lt;&gt;"",AD$9&lt;=$F96,AD$9+'06 Lists'!$B$11-1&gt;=$D96),"F",""))</x:f>
      </x:c>
      <x:c r="AE96" s="155" t="str">
        <x:f>IF(OR($A96="",AE$9="",$D96=""),"",IF(AND($E96&lt;&gt;"",AE$9&lt;=$E96,AE$9+'06 Lists'!$B$11-1&gt;=$D96),"B","")&amp;IF(AND($F96&lt;&gt;"",AE$9&lt;=$F96,AE$9+'06 Lists'!$B$11-1&gt;=$D96),"F",""))</x:f>
      </x:c>
      <x:c r="AF96" s="155" t="str">
        <x:f>IF(OR($A96="",AF$9="",$D96=""),"",IF(AND($E96&lt;&gt;"",AF$9&lt;=$E96,AF$9+'06 Lists'!$B$11-1&gt;=$D96),"B","")&amp;IF(AND($F96&lt;&gt;"",AF$9&lt;=$F96,AF$9+'06 Lists'!$B$11-1&gt;=$D96),"F",""))</x:f>
      </x:c>
      <x:c r="AG96" s="155" t="str">
        <x:f>IF(OR($A96="",AG$9="",$D96=""),"",IF(AND($E96&lt;&gt;"",AG$9&lt;=$E96,AG$9+'06 Lists'!$B$11-1&gt;=$D96),"B","")&amp;IF(AND($F96&lt;&gt;"",AG$9&lt;=$F96,AG$9+'06 Lists'!$B$11-1&gt;=$D96),"F",""))</x:f>
      </x:c>
    </x:row>
    <x:row r="97" ht="31" customHeight="1">
      <x:c r="A97" s="155" t="str">
        <x:f>IF('B1 Schedule'!A97="","",IF('B1 Schedule'!A97="","",'B1 Schedule'!A97))</x:f>
      </x:c>
      <x:c r="B97" s="155" t="str">
        <x:f>IF('B1 Schedule'!A97="","",IF('B1 Schedule'!B97="","",'B1 Schedule'!B97))</x:f>
      </x:c>
      <x:c r="C97" s="155" t="str">
        <x:f>IF('B1 Schedule'!A97="","",IF('B1 Schedule'!D97="","",'B1 Schedule'!D97))</x:f>
      </x:c>
      <x:c r="D97" s="246" t="str">
        <x:f>IF('B1 Schedule'!A97="","",IF('B1 Schedule'!F97="","",'B1 Schedule'!F97))</x:f>
      </x:c>
      <x:c r="E97" s="246" t="str">
        <x:f>IF('B1 Schedule'!A97="","",IF('B1 Schedule'!G97="","",'B1 Schedule'!G97))</x:f>
      </x:c>
      <x:c r="F97" s="246" t="str">
        <x:f>IF('B1 Schedule'!A97="","",IF('B1 Schedule'!I97&lt;&gt;"",'B1 Schedule'!I97,IF('B1 Schedule'!J97="","",'B1 Schedule'!J97)))</x:f>
      </x:c>
      <x:c r="G97" s="155" t="str">
        <x:f>IF('B1 Schedule'!A97="","",IF('B1 Schedule'!N97="","",'B1 Schedule'!N97))</x:f>
      </x:c>
      <x:c r="H97" s="155" t="str">
        <x:f>IF(OR($A97="",H$9="",$D97=""),"",IF(AND($E97&lt;&gt;"",H$9&lt;=$E97,H$9+'06 Lists'!$B$11-1&gt;=$D97),"B","")&amp;IF(AND($F97&lt;&gt;"",H$9&lt;=$F97,H$9+'06 Lists'!$B$11-1&gt;=$D97),"F",""))</x:f>
      </x:c>
      <x:c r="I97" s="155" t="str">
        <x:f>IF(OR($A97="",I$9="",$D97=""),"",IF(AND($E97&lt;&gt;"",I$9&lt;=$E97,I$9+'06 Lists'!$B$11-1&gt;=$D97),"B","")&amp;IF(AND($F97&lt;&gt;"",I$9&lt;=$F97,I$9+'06 Lists'!$B$11-1&gt;=$D97),"F",""))</x:f>
      </x:c>
      <x:c r="J97" s="155" t="str">
        <x:f>IF(OR($A97="",J$9="",$D97=""),"",IF(AND($E97&lt;&gt;"",J$9&lt;=$E97,J$9+'06 Lists'!$B$11-1&gt;=$D97),"B","")&amp;IF(AND($F97&lt;&gt;"",J$9&lt;=$F97,J$9+'06 Lists'!$B$11-1&gt;=$D97),"F",""))</x:f>
      </x:c>
      <x:c r="K97" s="155" t="str">
        <x:f>IF(OR($A97="",K$9="",$D97=""),"",IF(AND($E97&lt;&gt;"",K$9&lt;=$E97,K$9+'06 Lists'!$B$11-1&gt;=$D97),"B","")&amp;IF(AND($F97&lt;&gt;"",K$9&lt;=$F97,K$9+'06 Lists'!$B$11-1&gt;=$D97),"F",""))</x:f>
      </x:c>
      <x:c r="L97" s="155" t="str">
        <x:f>IF(OR($A97="",L$9="",$D97=""),"",IF(AND($E97&lt;&gt;"",L$9&lt;=$E97,L$9+'06 Lists'!$B$11-1&gt;=$D97),"B","")&amp;IF(AND($F97&lt;&gt;"",L$9&lt;=$F97,L$9+'06 Lists'!$B$11-1&gt;=$D97),"F",""))</x:f>
      </x:c>
      <x:c r="M97" s="155" t="str">
        <x:f>IF(OR($A97="",M$9="",$D97=""),"",IF(AND($E97&lt;&gt;"",M$9&lt;=$E97,M$9+'06 Lists'!$B$11-1&gt;=$D97),"B","")&amp;IF(AND($F97&lt;&gt;"",M$9&lt;=$F97,M$9+'06 Lists'!$B$11-1&gt;=$D97),"F",""))</x:f>
      </x:c>
      <x:c r="N97" s="155" t="str">
        <x:f>IF(OR($A97="",N$9="",$D97=""),"",IF(AND($E97&lt;&gt;"",N$9&lt;=$E97,N$9+'06 Lists'!$B$11-1&gt;=$D97),"B","")&amp;IF(AND($F97&lt;&gt;"",N$9&lt;=$F97,N$9+'06 Lists'!$B$11-1&gt;=$D97),"F",""))</x:f>
      </x:c>
      <x:c r="O97" s="155" t="str">
        <x:f>IF(OR($A97="",O$9="",$D97=""),"",IF(AND($E97&lt;&gt;"",O$9&lt;=$E97,O$9+'06 Lists'!$B$11-1&gt;=$D97),"B","")&amp;IF(AND($F97&lt;&gt;"",O$9&lt;=$F97,O$9+'06 Lists'!$B$11-1&gt;=$D97),"F",""))</x:f>
      </x:c>
      <x:c r="P97" s="155" t="str">
        <x:f>IF(OR($A97="",P$9="",$D97=""),"",IF(AND($E97&lt;&gt;"",P$9&lt;=$E97,P$9+'06 Lists'!$B$11-1&gt;=$D97),"B","")&amp;IF(AND($F97&lt;&gt;"",P$9&lt;=$F97,P$9+'06 Lists'!$B$11-1&gt;=$D97),"F",""))</x:f>
      </x:c>
      <x:c r="Q97" s="155" t="str">
        <x:f>IF(OR($A97="",Q$9="",$D97=""),"",IF(AND($E97&lt;&gt;"",Q$9&lt;=$E97,Q$9+'06 Lists'!$B$11-1&gt;=$D97),"B","")&amp;IF(AND($F97&lt;&gt;"",Q$9&lt;=$F97,Q$9+'06 Lists'!$B$11-1&gt;=$D97),"F",""))</x:f>
      </x:c>
      <x:c r="R97" s="155" t="str">
        <x:f>IF(OR($A97="",R$9="",$D97=""),"",IF(AND($E97&lt;&gt;"",R$9&lt;=$E97,R$9+'06 Lists'!$B$11-1&gt;=$D97),"B","")&amp;IF(AND($F97&lt;&gt;"",R$9&lt;=$F97,R$9+'06 Lists'!$B$11-1&gt;=$D97),"F",""))</x:f>
      </x:c>
      <x:c r="S97" s="155" t="str">
        <x:f>IF(OR($A97="",S$9="",$D97=""),"",IF(AND($E97&lt;&gt;"",S$9&lt;=$E97,S$9+'06 Lists'!$B$11-1&gt;=$D97),"B","")&amp;IF(AND($F97&lt;&gt;"",S$9&lt;=$F97,S$9+'06 Lists'!$B$11-1&gt;=$D97),"F",""))</x:f>
      </x:c>
      <x:c r="T97" s="155" t="str">
        <x:f>IF(OR($A97="",T$9="",$D97=""),"",IF(AND($E97&lt;&gt;"",T$9&lt;=$E97,T$9+'06 Lists'!$B$11-1&gt;=$D97),"B","")&amp;IF(AND($F97&lt;&gt;"",T$9&lt;=$F97,T$9+'06 Lists'!$B$11-1&gt;=$D97),"F",""))</x:f>
      </x:c>
      <x:c r="U97" s="155" t="str">
        <x:f>IF(OR($A97="",U$9="",$D97=""),"",IF(AND($E97&lt;&gt;"",U$9&lt;=$E97,U$9+'06 Lists'!$B$11-1&gt;=$D97),"B","")&amp;IF(AND($F97&lt;&gt;"",U$9&lt;=$F97,U$9+'06 Lists'!$B$11-1&gt;=$D97),"F",""))</x:f>
      </x:c>
      <x:c r="V97" s="155" t="str">
        <x:f>IF(OR($A97="",V$9="",$D97=""),"",IF(AND($E97&lt;&gt;"",V$9&lt;=$E97,V$9+'06 Lists'!$B$11-1&gt;=$D97),"B","")&amp;IF(AND($F97&lt;&gt;"",V$9&lt;=$F97,V$9+'06 Lists'!$B$11-1&gt;=$D97),"F",""))</x:f>
      </x:c>
      <x:c r="W97" s="155" t="str">
        <x:f>IF(OR($A97="",W$9="",$D97=""),"",IF(AND($E97&lt;&gt;"",W$9&lt;=$E97,W$9+'06 Lists'!$B$11-1&gt;=$D97),"B","")&amp;IF(AND($F97&lt;&gt;"",W$9&lt;=$F97,W$9+'06 Lists'!$B$11-1&gt;=$D97),"F",""))</x:f>
      </x:c>
      <x:c r="X97" s="155" t="str">
        <x:f>IF(OR($A97="",X$9="",$D97=""),"",IF(AND($E97&lt;&gt;"",X$9&lt;=$E97,X$9+'06 Lists'!$B$11-1&gt;=$D97),"B","")&amp;IF(AND($F97&lt;&gt;"",X$9&lt;=$F97,X$9+'06 Lists'!$B$11-1&gt;=$D97),"F",""))</x:f>
      </x:c>
      <x:c r="Y97" s="155" t="str">
        <x:f>IF(OR($A97="",Y$9="",$D97=""),"",IF(AND($E97&lt;&gt;"",Y$9&lt;=$E97,Y$9+'06 Lists'!$B$11-1&gt;=$D97),"B","")&amp;IF(AND($F97&lt;&gt;"",Y$9&lt;=$F97,Y$9+'06 Lists'!$B$11-1&gt;=$D97),"F",""))</x:f>
      </x:c>
      <x:c r="Z97" s="155" t="str">
        <x:f>IF(OR($A97="",Z$9="",$D97=""),"",IF(AND($E97&lt;&gt;"",Z$9&lt;=$E97,Z$9+'06 Lists'!$B$11-1&gt;=$D97),"B","")&amp;IF(AND($F97&lt;&gt;"",Z$9&lt;=$F97,Z$9+'06 Lists'!$B$11-1&gt;=$D97),"F",""))</x:f>
      </x:c>
      <x:c r="AA97" s="155" t="str">
        <x:f>IF(OR($A97="",AA$9="",$D97=""),"",IF(AND($E97&lt;&gt;"",AA$9&lt;=$E97,AA$9+'06 Lists'!$B$11-1&gt;=$D97),"B","")&amp;IF(AND($F97&lt;&gt;"",AA$9&lt;=$F97,AA$9+'06 Lists'!$B$11-1&gt;=$D97),"F",""))</x:f>
      </x:c>
      <x:c r="AB97" s="155" t="str">
        <x:f>IF(OR($A97="",AB$9="",$D97=""),"",IF(AND($E97&lt;&gt;"",AB$9&lt;=$E97,AB$9+'06 Lists'!$B$11-1&gt;=$D97),"B","")&amp;IF(AND($F97&lt;&gt;"",AB$9&lt;=$F97,AB$9+'06 Lists'!$B$11-1&gt;=$D97),"F",""))</x:f>
      </x:c>
      <x:c r="AC97" s="155" t="str">
        <x:f>IF(OR($A97="",AC$9="",$D97=""),"",IF(AND($E97&lt;&gt;"",AC$9&lt;=$E97,AC$9+'06 Lists'!$B$11-1&gt;=$D97),"B","")&amp;IF(AND($F97&lt;&gt;"",AC$9&lt;=$F97,AC$9+'06 Lists'!$B$11-1&gt;=$D97),"F",""))</x:f>
      </x:c>
      <x:c r="AD97" s="155" t="str">
        <x:f>IF(OR($A97="",AD$9="",$D97=""),"",IF(AND($E97&lt;&gt;"",AD$9&lt;=$E97,AD$9+'06 Lists'!$B$11-1&gt;=$D97),"B","")&amp;IF(AND($F97&lt;&gt;"",AD$9&lt;=$F97,AD$9+'06 Lists'!$B$11-1&gt;=$D97),"F",""))</x:f>
      </x:c>
      <x:c r="AE97" s="155" t="str">
        <x:f>IF(OR($A97="",AE$9="",$D97=""),"",IF(AND($E97&lt;&gt;"",AE$9&lt;=$E97,AE$9+'06 Lists'!$B$11-1&gt;=$D97),"B","")&amp;IF(AND($F97&lt;&gt;"",AE$9&lt;=$F97,AE$9+'06 Lists'!$B$11-1&gt;=$D97),"F",""))</x:f>
      </x:c>
      <x:c r="AF97" s="155" t="str">
        <x:f>IF(OR($A97="",AF$9="",$D97=""),"",IF(AND($E97&lt;&gt;"",AF$9&lt;=$E97,AF$9+'06 Lists'!$B$11-1&gt;=$D97),"B","")&amp;IF(AND($F97&lt;&gt;"",AF$9&lt;=$F97,AF$9+'06 Lists'!$B$11-1&gt;=$D97),"F",""))</x:f>
      </x:c>
      <x:c r="AG97" s="155" t="str">
        <x:f>IF(OR($A97="",AG$9="",$D97=""),"",IF(AND($E97&lt;&gt;"",AG$9&lt;=$E97,AG$9+'06 Lists'!$B$11-1&gt;=$D97),"B","")&amp;IF(AND($F97&lt;&gt;"",AG$9&lt;=$F97,AG$9+'06 Lists'!$B$11-1&gt;=$D97),"F",""))</x:f>
      </x:c>
    </x:row>
    <x:row r="98" ht="31" customHeight="1">
      <x:c r="A98" s="155" t="str">
        <x:f>IF('B1 Schedule'!A98="","",IF('B1 Schedule'!A98="","",'B1 Schedule'!A98))</x:f>
      </x:c>
      <x:c r="B98" s="155" t="str">
        <x:f>IF('B1 Schedule'!A98="","",IF('B1 Schedule'!B98="","",'B1 Schedule'!B98))</x:f>
      </x:c>
      <x:c r="C98" s="155" t="str">
        <x:f>IF('B1 Schedule'!A98="","",IF('B1 Schedule'!D98="","",'B1 Schedule'!D98))</x:f>
      </x:c>
      <x:c r="D98" s="246" t="str">
        <x:f>IF('B1 Schedule'!A98="","",IF('B1 Schedule'!F98="","",'B1 Schedule'!F98))</x:f>
      </x:c>
      <x:c r="E98" s="246" t="str">
        <x:f>IF('B1 Schedule'!A98="","",IF('B1 Schedule'!G98="","",'B1 Schedule'!G98))</x:f>
      </x:c>
      <x:c r="F98" s="246" t="str">
        <x:f>IF('B1 Schedule'!A98="","",IF('B1 Schedule'!I98&lt;&gt;"",'B1 Schedule'!I98,IF('B1 Schedule'!J98="","",'B1 Schedule'!J98)))</x:f>
      </x:c>
      <x:c r="G98" s="155" t="str">
        <x:f>IF('B1 Schedule'!A98="","",IF('B1 Schedule'!N98="","",'B1 Schedule'!N98))</x:f>
      </x:c>
      <x:c r="H98" s="155" t="str">
        <x:f>IF(OR($A98="",H$9="",$D98=""),"",IF(AND($E98&lt;&gt;"",H$9&lt;=$E98,H$9+'06 Lists'!$B$11-1&gt;=$D98),"B","")&amp;IF(AND($F98&lt;&gt;"",H$9&lt;=$F98,H$9+'06 Lists'!$B$11-1&gt;=$D98),"F",""))</x:f>
      </x:c>
      <x:c r="I98" s="155" t="str">
        <x:f>IF(OR($A98="",I$9="",$D98=""),"",IF(AND($E98&lt;&gt;"",I$9&lt;=$E98,I$9+'06 Lists'!$B$11-1&gt;=$D98),"B","")&amp;IF(AND($F98&lt;&gt;"",I$9&lt;=$F98,I$9+'06 Lists'!$B$11-1&gt;=$D98),"F",""))</x:f>
      </x:c>
      <x:c r="J98" s="155" t="str">
        <x:f>IF(OR($A98="",J$9="",$D98=""),"",IF(AND($E98&lt;&gt;"",J$9&lt;=$E98,J$9+'06 Lists'!$B$11-1&gt;=$D98),"B","")&amp;IF(AND($F98&lt;&gt;"",J$9&lt;=$F98,J$9+'06 Lists'!$B$11-1&gt;=$D98),"F",""))</x:f>
      </x:c>
      <x:c r="K98" s="155" t="str">
        <x:f>IF(OR($A98="",K$9="",$D98=""),"",IF(AND($E98&lt;&gt;"",K$9&lt;=$E98,K$9+'06 Lists'!$B$11-1&gt;=$D98),"B","")&amp;IF(AND($F98&lt;&gt;"",K$9&lt;=$F98,K$9+'06 Lists'!$B$11-1&gt;=$D98),"F",""))</x:f>
      </x:c>
      <x:c r="L98" s="155" t="str">
        <x:f>IF(OR($A98="",L$9="",$D98=""),"",IF(AND($E98&lt;&gt;"",L$9&lt;=$E98,L$9+'06 Lists'!$B$11-1&gt;=$D98),"B","")&amp;IF(AND($F98&lt;&gt;"",L$9&lt;=$F98,L$9+'06 Lists'!$B$11-1&gt;=$D98),"F",""))</x:f>
      </x:c>
      <x:c r="M98" s="155" t="str">
        <x:f>IF(OR($A98="",M$9="",$D98=""),"",IF(AND($E98&lt;&gt;"",M$9&lt;=$E98,M$9+'06 Lists'!$B$11-1&gt;=$D98),"B","")&amp;IF(AND($F98&lt;&gt;"",M$9&lt;=$F98,M$9+'06 Lists'!$B$11-1&gt;=$D98),"F",""))</x:f>
      </x:c>
      <x:c r="N98" s="155" t="str">
        <x:f>IF(OR($A98="",N$9="",$D98=""),"",IF(AND($E98&lt;&gt;"",N$9&lt;=$E98,N$9+'06 Lists'!$B$11-1&gt;=$D98),"B","")&amp;IF(AND($F98&lt;&gt;"",N$9&lt;=$F98,N$9+'06 Lists'!$B$11-1&gt;=$D98),"F",""))</x:f>
      </x:c>
      <x:c r="O98" s="155" t="str">
        <x:f>IF(OR($A98="",O$9="",$D98=""),"",IF(AND($E98&lt;&gt;"",O$9&lt;=$E98,O$9+'06 Lists'!$B$11-1&gt;=$D98),"B","")&amp;IF(AND($F98&lt;&gt;"",O$9&lt;=$F98,O$9+'06 Lists'!$B$11-1&gt;=$D98),"F",""))</x:f>
      </x:c>
      <x:c r="P98" s="155" t="str">
        <x:f>IF(OR($A98="",P$9="",$D98=""),"",IF(AND($E98&lt;&gt;"",P$9&lt;=$E98,P$9+'06 Lists'!$B$11-1&gt;=$D98),"B","")&amp;IF(AND($F98&lt;&gt;"",P$9&lt;=$F98,P$9+'06 Lists'!$B$11-1&gt;=$D98),"F",""))</x:f>
      </x:c>
      <x:c r="Q98" s="155" t="str">
        <x:f>IF(OR($A98="",Q$9="",$D98=""),"",IF(AND($E98&lt;&gt;"",Q$9&lt;=$E98,Q$9+'06 Lists'!$B$11-1&gt;=$D98),"B","")&amp;IF(AND($F98&lt;&gt;"",Q$9&lt;=$F98,Q$9+'06 Lists'!$B$11-1&gt;=$D98),"F",""))</x:f>
      </x:c>
      <x:c r="R98" s="155" t="str">
        <x:f>IF(OR($A98="",R$9="",$D98=""),"",IF(AND($E98&lt;&gt;"",R$9&lt;=$E98,R$9+'06 Lists'!$B$11-1&gt;=$D98),"B","")&amp;IF(AND($F98&lt;&gt;"",R$9&lt;=$F98,R$9+'06 Lists'!$B$11-1&gt;=$D98),"F",""))</x:f>
      </x:c>
      <x:c r="S98" s="155" t="str">
        <x:f>IF(OR($A98="",S$9="",$D98=""),"",IF(AND($E98&lt;&gt;"",S$9&lt;=$E98,S$9+'06 Lists'!$B$11-1&gt;=$D98),"B","")&amp;IF(AND($F98&lt;&gt;"",S$9&lt;=$F98,S$9+'06 Lists'!$B$11-1&gt;=$D98),"F",""))</x:f>
      </x:c>
      <x:c r="T98" s="155" t="str">
        <x:f>IF(OR($A98="",T$9="",$D98=""),"",IF(AND($E98&lt;&gt;"",T$9&lt;=$E98,T$9+'06 Lists'!$B$11-1&gt;=$D98),"B","")&amp;IF(AND($F98&lt;&gt;"",T$9&lt;=$F98,T$9+'06 Lists'!$B$11-1&gt;=$D98),"F",""))</x:f>
      </x:c>
      <x:c r="U98" s="155" t="str">
        <x:f>IF(OR($A98="",U$9="",$D98=""),"",IF(AND($E98&lt;&gt;"",U$9&lt;=$E98,U$9+'06 Lists'!$B$11-1&gt;=$D98),"B","")&amp;IF(AND($F98&lt;&gt;"",U$9&lt;=$F98,U$9+'06 Lists'!$B$11-1&gt;=$D98),"F",""))</x:f>
      </x:c>
      <x:c r="V98" s="155" t="str">
        <x:f>IF(OR($A98="",V$9="",$D98=""),"",IF(AND($E98&lt;&gt;"",V$9&lt;=$E98,V$9+'06 Lists'!$B$11-1&gt;=$D98),"B","")&amp;IF(AND($F98&lt;&gt;"",V$9&lt;=$F98,V$9+'06 Lists'!$B$11-1&gt;=$D98),"F",""))</x:f>
      </x:c>
      <x:c r="W98" s="155" t="str">
        <x:f>IF(OR($A98="",W$9="",$D98=""),"",IF(AND($E98&lt;&gt;"",W$9&lt;=$E98,W$9+'06 Lists'!$B$11-1&gt;=$D98),"B","")&amp;IF(AND($F98&lt;&gt;"",W$9&lt;=$F98,W$9+'06 Lists'!$B$11-1&gt;=$D98),"F",""))</x:f>
      </x:c>
      <x:c r="X98" s="155" t="str">
        <x:f>IF(OR($A98="",X$9="",$D98=""),"",IF(AND($E98&lt;&gt;"",X$9&lt;=$E98,X$9+'06 Lists'!$B$11-1&gt;=$D98),"B","")&amp;IF(AND($F98&lt;&gt;"",X$9&lt;=$F98,X$9+'06 Lists'!$B$11-1&gt;=$D98),"F",""))</x:f>
      </x:c>
      <x:c r="Y98" s="155" t="str">
        <x:f>IF(OR($A98="",Y$9="",$D98=""),"",IF(AND($E98&lt;&gt;"",Y$9&lt;=$E98,Y$9+'06 Lists'!$B$11-1&gt;=$D98),"B","")&amp;IF(AND($F98&lt;&gt;"",Y$9&lt;=$F98,Y$9+'06 Lists'!$B$11-1&gt;=$D98),"F",""))</x:f>
      </x:c>
      <x:c r="Z98" s="155" t="str">
        <x:f>IF(OR($A98="",Z$9="",$D98=""),"",IF(AND($E98&lt;&gt;"",Z$9&lt;=$E98,Z$9+'06 Lists'!$B$11-1&gt;=$D98),"B","")&amp;IF(AND($F98&lt;&gt;"",Z$9&lt;=$F98,Z$9+'06 Lists'!$B$11-1&gt;=$D98),"F",""))</x:f>
      </x:c>
      <x:c r="AA98" s="155" t="str">
        <x:f>IF(OR($A98="",AA$9="",$D98=""),"",IF(AND($E98&lt;&gt;"",AA$9&lt;=$E98,AA$9+'06 Lists'!$B$11-1&gt;=$D98),"B","")&amp;IF(AND($F98&lt;&gt;"",AA$9&lt;=$F98,AA$9+'06 Lists'!$B$11-1&gt;=$D98),"F",""))</x:f>
      </x:c>
      <x:c r="AB98" s="155" t="str">
        <x:f>IF(OR($A98="",AB$9="",$D98=""),"",IF(AND($E98&lt;&gt;"",AB$9&lt;=$E98,AB$9+'06 Lists'!$B$11-1&gt;=$D98),"B","")&amp;IF(AND($F98&lt;&gt;"",AB$9&lt;=$F98,AB$9+'06 Lists'!$B$11-1&gt;=$D98),"F",""))</x:f>
      </x:c>
      <x:c r="AC98" s="155" t="str">
        <x:f>IF(OR($A98="",AC$9="",$D98=""),"",IF(AND($E98&lt;&gt;"",AC$9&lt;=$E98,AC$9+'06 Lists'!$B$11-1&gt;=$D98),"B","")&amp;IF(AND($F98&lt;&gt;"",AC$9&lt;=$F98,AC$9+'06 Lists'!$B$11-1&gt;=$D98),"F",""))</x:f>
      </x:c>
      <x:c r="AD98" s="155" t="str">
        <x:f>IF(OR($A98="",AD$9="",$D98=""),"",IF(AND($E98&lt;&gt;"",AD$9&lt;=$E98,AD$9+'06 Lists'!$B$11-1&gt;=$D98),"B","")&amp;IF(AND($F98&lt;&gt;"",AD$9&lt;=$F98,AD$9+'06 Lists'!$B$11-1&gt;=$D98),"F",""))</x:f>
      </x:c>
      <x:c r="AE98" s="155" t="str">
        <x:f>IF(OR($A98="",AE$9="",$D98=""),"",IF(AND($E98&lt;&gt;"",AE$9&lt;=$E98,AE$9+'06 Lists'!$B$11-1&gt;=$D98),"B","")&amp;IF(AND($F98&lt;&gt;"",AE$9&lt;=$F98,AE$9+'06 Lists'!$B$11-1&gt;=$D98),"F",""))</x:f>
      </x:c>
      <x:c r="AF98" s="155" t="str">
        <x:f>IF(OR($A98="",AF$9="",$D98=""),"",IF(AND($E98&lt;&gt;"",AF$9&lt;=$E98,AF$9+'06 Lists'!$B$11-1&gt;=$D98),"B","")&amp;IF(AND($F98&lt;&gt;"",AF$9&lt;=$F98,AF$9+'06 Lists'!$B$11-1&gt;=$D98),"F",""))</x:f>
      </x:c>
      <x:c r="AG98" s="155" t="str">
        <x:f>IF(OR($A98="",AG$9="",$D98=""),"",IF(AND($E98&lt;&gt;"",AG$9&lt;=$E98,AG$9+'06 Lists'!$B$11-1&gt;=$D98),"B","")&amp;IF(AND($F98&lt;&gt;"",AG$9&lt;=$F98,AG$9+'06 Lists'!$B$11-1&gt;=$D98),"F",""))</x:f>
      </x:c>
    </x:row>
    <x:row r="99" ht="31" customHeight="1">
      <x:c r="A99" s="155" t="str">
        <x:f>IF('B1 Schedule'!A99="","",IF('B1 Schedule'!A99="","",'B1 Schedule'!A99))</x:f>
      </x:c>
      <x:c r="B99" s="155" t="str">
        <x:f>IF('B1 Schedule'!A99="","",IF('B1 Schedule'!B99="","",'B1 Schedule'!B99))</x:f>
      </x:c>
      <x:c r="C99" s="155" t="str">
        <x:f>IF('B1 Schedule'!A99="","",IF('B1 Schedule'!D99="","",'B1 Schedule'!D99))</x:f>
      </x:c>
      <x:c r="D99" s="246" t="str">
        <x:f>IF('B1 Schedule'!A99="","",IF('B1 Schedule'!F99="","",'B1 Schedule'!F99))</x:f>
      </x:c>
      <x:c r="E99" s="246" t="str">
        <x:f>IF('B1 Schedule'!A99="","",IF('B1 Schedule'!G99="","",'B1 Schedule'!G99))</x:f>
      </x:c>
      <x:c r="F99" s="246" t="str">
        <x:f>IF('B1 Schedule'!A99="","",IF('B1 Schedule'!I99&lt;&gt;"",'B1 Schedule'!I99,IF('B1 Schedule'!J99="","",'B1 Schedule'!J99)))</x:f>
      </x:c>
      <x:c r="G99" s="155" t="str">
        <x:f>IF('B1 Schedule'!A99="","",IF('B1 Schedule'!N99="","",'B1 Schedule'!N99))</x:f>
      </x:c>
      <x:c r="H99" s="155" t="str">
        <x:f>IF(OR($A99="",H$9="",$D99=""),"",IF(AND($E99&lt;&gt;"",H$9&lt;=$E99,H$9+'06 Lists'!$B$11-1&gt;=$D99),"B","")&amp;IF(AND($F99&lt;&gt;"",H$9&lt;=$F99,H$9+'06 Lists'!$B$11-1&gt;=$D99),"F",""))</x:f>
      </x:c>
      <x:c r="I99" s="155" t="str">
        <x:f>IF(OR($A99="",I$9="",$D99=""),"",IF(AND($E99&lt;&gt;"",I$9&lt;=$E99,I$9+'06 Lists'!$B$11-1&gt;=$D99),"B","")&amp;IF(AND($F99&lt;&gt;"",I$9&lt;=$F99,I$9+'06 Lists'!$B$11-1&gt;=$D99),"F",""))</x:f>
      </x:c>
      <x:c r="J99" s="155" t="str">
        <x:f>IF(OR($A99="",J$9="",$D99=""),"",IF(AND($E99&lt;&gt;"",J$9&lt;=$E99,J$9+'06 Lists'!$B$11-1&gt;=$D99),"B","")&amp;IF(AND($F99&lt;&gt;"",J$9&lt;=$F99,J$9+'06 Lists'!$B$11-1&gt;=$D99),"F",""))</x:f>
      </x:c>
      <x:c r="K99" s="155" t="str">
        <x:f>IF(OR($A99="",K$9="",$D99=""),"",IF(AND($E99&lt;&gt;"",K$9&lt;=$E99,K$9+'06 Lists'!$B$11-1&gt;=$D99),"B","")&amp;IF(AND($F99&lt;&gt;"",K$9&lt;=$F99,K$9+'06 Lists'!$B$11-1&gt;=$D99),"F",""))</x:f>
      </x:c>
      <x:c r="L99" s="155" t="str">
        <x:f>IF(OR($A99="",L$9="",$D99=""),"",IF(AND($E99&lt;&gt;"",L$9&lt;=$E99,L$9+'06 Lists'!$B$11-1&gt;=$D99),"B","")&amp;IF(AND($F99&lt;&gt;"",L$9&lt;=$F99,L$9+'06 Lists'!$B$11-1&gt;=$D99),"F",""))</x:f>
      </x:c>
      <x:c r="M99" s="155" t="str">
        <x:f>IF(OR($A99="",M$9="",$D99=""),"",IF(AND($E99&lt;&gt;"",M$9&lt;=$E99,M$9+'06 Lists'!$B$11-1&gt;=$D99),"B","")&amp;IF(AND($F99&lt;&gt;"",M$9&lt;=$F99,M$9+'06 Lists'!$B$11-1&gt;=$D99),"F",""))</x:f>
      </x:c>
      <x:c r="N99" s="155" t="str">
        <x:f>IF(OR($A99="",N$9="",$D99=""),"",IF(AND($E99&lt;&gt;"",N$9&lt;=$E99,N$9+'06 Lists'!$B$11-1&gt;=$D99),"B","")&amp;IF(AND($F99&lt;&gt;"",N$9&lt;=$F99,N$9+'06 Lists'!$B$11-1&gt;=$D99),"F",""))</x:f>
      </x:c>
      <x:c r="O99" s="155" t="str">
        <x:f>IF(OR($A99="",O$9="",$D99=""),"",IF(AND($E99&lt;&gt;"",O$9&lt;=$E99,O$9+'06 Lists'!$B$11-1&gt;=$D99),"B","")&amp;IF(AND($F99&lt;&gt;"",O$9&lt;=$F99,O$9+'06 Lists'!$B$11-1&gt;=$D99),"F",""))</x:f>
      </x:c>
      <x:c r="P99" s="155" t="str">
        <x:f>IF(OR($A99="",P$9="",$D99=""),"",IF(AND($E99&lt;&gt;"",P$9&lt;=$E99,P$9+'06 Lists'!$B$11-1&gt;=$D99),"B","")&amp;IF(AND($F99&lt;&gt;"",P$9&lt;=$F99,P$9+'06 Lists'!$B$11-1&gt;=$D99),"F",""))</x:f>
      </x:c>
      <x:c r="Q99" s="155" t="str">
        <x:f>IF(OR($A99="",Q$9="",$D99=""),"",IF(AND($E99&lt;&gt;"",Q$9&lt;=$E99,Q$9+'06 Lists'!$B$11-1&gt;=$D99),"B","")&amp;IF(AND($F99&lt;&gt;"",Q$9&lt;=$F99,Q$9+'06 Lists'!$B$11-1&gt;=$D99),"F",""))</x:f>
      </x:c>
      <x:c r="R99" s="155" t="str">
        <x:f>IF(OR($A99="",R$9="",$D99=""),"",IF(AND($E99&lt;&gt;"",R$9&lt;=$E99,R$9+'06 Lists'!$B$11-1&gt;=$D99),"B","")&amp;IF(AND($F99&lt;&gt;"",R$9&lt;=$F99,R$9+'06 Lists'!$B$11-1&gt;=$D99),"F",""))</x:f>
      </x:c>
      <x:c r="S99" s="155" t="str">
        <x:f>IF(OR($A99="",S$9="",$D99=""),"",IF(AND($E99&lt;&gt;"",S$9&lt;=$E99,S$9+'06 Lists'!$B$11-1&gt;=$D99),"B","")&amp;IF(AND($F99&lt;&gt;"",S$9&lt;=$F99,S$9+'06 Lists'!$B$11-1&gt;=$D99),"F",""))</x:f>
      </x:c>
      <x:c r="T99" s="155" t="str">
        <x:f>IF(OR($A99="",T$9="",$D99=""),"",IF(AND($E99&lt;&gt;"",T$9&lt;=$E99,T$9+'06 Lists'!$B$11-1&gt;=$D99),"B","")&amp;IF(AND($F99&lt;&gt;"",T$9&lt;=$F99,T$9+'06 Lists'!$B$11-1&gt;=$D99),"F",""))</x:f>
      </x:c>
      <x:c r="U99" s="155" t="str">
        <x:f>IF(OR($A99="",U$9="",$D99=""),"",IF(AND($E99&lt;&gt;"",U$9&lt;=$E99,U$9+'06 Lists'!$B$11-1&gt;=$D99),"B","")&amp;IF(AND($F99&lt;&gt;"",U$9&lt;=$F99,U$9+'06 Lists'!$B$11-1&gt;=$D99),"F",""))</x:f>
      </x:c>
      <x:c r="V99" s="155" t="str">
        <x:f>IF(OR($A99="",V$9="",$D99=""),"",IF(AND($E99&lt;&gt;"",V$9&lt;=$E99,V$9+'06 Lists'!$B$11-1&gt;=$D99),"B","")&amp;IF(AND($F99&lt;&gt;"",V$9&lt;=$F99,V$9+'06 Lists'!$B$11-1&gt;=$D99),"F",""))</x:f>
      </x:c>
      <x:c r="W99" s="155" t="str">
        <x:f>IF(OR($A99="",W$9="",$D99=""),"",IF(AND($E99&lt;&gt;"",W$9&lt;=$E99,W$9+'06 Lists'!$B$11-1&gt;=$D99),"B","")&amp;IF(AND($F99&lt;&gt;"",W$9&lt;=$F99,W$9+'06 Lists'!$B$11-1&gt;=$D99),"F",""))</x:f>
      </x:c>
      <x:c r="X99" s="155" t="str">
        <x:f>IF(OR($A99="",X$9="",$D99=""),"",IF(AND($E99&lt;&gt;"",X$9&lt;=$E99,X$9+'06 Lists'!$B$11-1&gt;=$D99),"B","")&amp;IF(AND($F99&lt;&gt;"",X$9&lt;=$F99,X$9+'06 Lists'!$B$11-1&gt;=$D99),"F",""))</x:f>
      </x:c>
      <x:c r="Y99" s="155" t="str">
        <x:f>IF(OR($A99="",Y$9="",$D99=""),"",IF(AND($E99&lt;&gt;"",Y$9&lt;=$E99,Y$9+'06 Lists'!$B$11-1&gt;=$D99),"B","")&amp;IF(AND($F99&lt;&gt;"",Y$9&lt;=$F99,Y$9+'06 Lists'!$B$11-1&gt;=$D99),"F",""))</x:f>
      </x:c>
      <x:c r="Z99" s="155" t="str">
        <x:f>IF(OR($A99="",Z$9="",$D99=""),"",IF(AND($E99&lt;&gt;"",Z$9&lt;=$E99,Z$9+'06 Lists'!$B$11-1&gt;=$D99),"B","")&amp;IF(AND($F99&lt;&gt;"",Z$9&lt;=$F99,Z$9+'06 Lists'!$B$11-1&gt;=$D99),"F",""))</x:f>
      </x:c>
      <x:c r="AA99" s="155" t="str">
        <x:f>IF(OR($A99="",AA$9="",$D99=""),"",IF(AND($E99&lt;&gt;"",AA$9&lt;=$E99,AA$9+'06 Lists'!$B$11-1&gt;=$D99),"B","")&amp;IF(AND($F99&lt;&gt;"",AA$9&lt;=$F99,AA$9+'06 Lists'!$B$11-1&gt;=$D99),"F",""))</x:f>
      </x:c>
      <x:c r="AB99" s="155" t="str">
        <x:f>IF(OR($A99="",AB$9="",$D99=""),"",IF(AND($E99&lt;&gt;"",AB$9&lt;=$E99,AB$9+'06 Lists'!$B$11-1&gt;=$D99),"B","")&amp;IF(AND($F99&lt;&gt;"",AB$9&lt;=$F99,AB$9+'06 Lists'!$B$11-1&gt;=$D99),"F",""))</x:f>
      </x:c>
      <x:c r="AC99" s="155" t="str">
        <x:f>IF(OR($A99="",AC$9="",$D99=""),"",IF(AND($E99&lt;&gt;"",AC$9&lt;=$E99,AC$9+'06 Lists'!$B$11-1&gt;=$D99),"B","")&amp;IF(AND($F99&lt;&gt;"",AC$9&lt;=$F99,AC$9+'06 Lists'!$B$11-1&gt;=$D99),"F",""))</x:f>
      </x:c>
      <x:c r="AD99" s="155" t="str">
        <x:f>IF(OR($A99="",AD$9="",$D99=""),"",IF(AND($E99&lt;&gt;"",AD$9&lt;=$E99,AD$9+'06 Lists'!$B$11-1&gt;=$D99),"B","")&amp;IF(AND($F99&lt;&gt;"",AD$9&lt;=$F99,AD$9+'06 Lists'!$B$11-1&gt;=$D99),"F",""))</x:f>
      </x:c>
      <x:c r="AE99" s="155" t="str">
        <x:f>IF(OR($A99="",AE$9="",$D99=""),"",IF(AND($E99&lt;&gt;"",AE$9&lt;=$E99,AE$9+'06 Lists'!$B$11-1&gt;=$D99),"B","")&amp;IF(AND($F99&lt;&gt;"",AE$9&lt;=$F99,AE$9+'06 Lists'!$B$11-1&gt;=$D99),"F",""))</x:f>
      </x:c>
      <x:c r="AF99" s="155" t="str">
        <x:f>IF(OR($A99="",AF$9="",$D99=""),"",IF(AND($E99&lt;&gt;"",AF$9&lt;=$E99,AF$9+'06 Lists'!$B$11-1&gt;=$D99),"B","")&amp;IF(AND($F99&lt;&gt;"",AF$9&lt;=$F99,AF$9+'06 Lists'!$B$11-1&gt;=$D99),"F",""))</x:f>
      </x:c>
      <x:c r="AG99" s="155" t="str">
        <x:f>IF(OR($A99="",AG$9="",$D99=""),"",IF(AND($E99&lt;&gt;"",AG$9&lt;=$E99,AG$9+'06 Lists'!$B$11-1&gt;=$D99),"B","")&amp;IF(AND($F99&lt;&gt;"",AG$9&lt;=$F99,AG$9+'06 Lists'!$B$11-1&gt;=$D99),"F",""))</x:f>
      </x:c>
    </x:row>
    <x:row r="100" ht="31" customHeight="1">
      <x:c r="A100" s="155" t="str">
        <x:f>IF('B1 Schedule'!A100="","",IF('B1 Schedule'!A100="","",'B1 Schedule'!A100))</x:f>
      </x:c>
      <x:c r="B100" s="155" t="str">
        <x:f>IF('B1 Schedule'!A100="","",IF('B1 Schedule'!B100="","",'B1 Schedule'!B100))</x:f>
      </x:c>
      <x:c r="C100" s="155" t="str">
        <x:f>IF('B1 Schedule'!A100="","",IF('B1 Schedule'!D100="","",'B1 Schedule'!D100))</x:f>
      </x:c>
      <x:c r="D100" s="246" t="str">
        <x:f>IF('B1 Schedule'!A100="","",IF('B1 Schedule'!F100="","",'B1 Schedule'!F100))</x:f>
      </x:c>
      <x:c r="E100" s="246" t="str">
        <x:f>IF('B1 Schedule'!A100="","",IF('B1 Schedule'!G100="","",'B1 Schedule'!G100))</x:f>
      </x:c>
      <x:c r="F100" s="246" t="str">
        <x:f>IF('B1 Schedule'!A100="","",IF('B1 Schedule'!I100&lt;&gt;"",'B1 Schedule'!I100,IF('B1 Schedule'!J100="","",'B1 Schedule'!J100)))</x:f>
      </x:c>
      <x:c r="G100" s="155" t="str">
        <x:f>IF('B1 Schedule'!A100="","",IF('B1 Schedule'!N100="","",'B1 Schedule'!N100))</x:f>
      </x:c>
      <x:c r="H100" s="155" t="str">
        <x:f>IF(OR($A100="",H$9="",$D100=""),"",IF(AND($E100&lt;&gt;"",H$9&lt;=$E100,H$9+'06 Lists'!$B$11-1&gt;=$D100),"B","")&amp;IF(AND($F100&lt;&gt;"",H$9&lt;=$F100,H$9+'06 Lists'!$B$11-1&gt;=$D100),"F",""))</x:f>
      </x:c>
      <x:c r="I100" s="155" t="str">
        <x:f>IF(OR($A100="",I$9="",$D100=""),"",IF(AND($E100&lt;&gt;"",I$9&lt;=$E100,I$9+'06 Lists'!$B$11-1&gt;=$D100),"B","")&amp;IF(AND($F100&lt;&gt;"",I$9&lt;=$F100,I$9+'06 Lists'!$B$11-1&gt;=$D100),"F",""))</x:f>
      </x:c>
      <x:c r="J100" s="155" t="str">
        <x:f>IF(OR($A100="",J$9="",$D100=""),"",IF(AND($E100&lt;&gt;"",J$9&lt;=$E100,J$9+'06 Lists'!$B$11-1&gt;=$D100),"B","")&amp;IF(AND($F100&lt;&gt;"",J$9&lt;=$F100,J$9+'06 Lists'!$B$11-1&gt;=$D100),"F",""))</x:f>
      </x:c>
      <x:c r="K100" s="155" t="str">
        <x:f>IF(OR($A100="",K$9="",$D100=""),"",IF(AND($E100&lt;&gt;"",K$9&lt;=$E100,K$9+'06 Lists'!$B$11-1&gt;=$D100),"B","")&amp;IF(AND($F100&lt;&gt;"",K$9&lt;=$F100,K$9+'06 Lists'!$B$11-1&gt;=$D100),"F",""))</x:f>
      </x:c>
      <x:c r="L100" s="155" t="str">
        <x:f>IF(OR($A100="",L$9="",$D100=""),"",IF(AND($E100&lt;&gt;"",L$9&lt;=$E100,L$9+'06 Lists'!$B$11-1&gt;=$D100),"B","")&amp;IF(AND($F100&lt;&gt;"",L$9&lt;=$F100,L$9+'06 Lists'!$B$11-1&gt;=$D100),"F",""))</x:f>
      </x:c>
      <x:c r="M100" s="155" t="str">
        <x:f>IF(OR($A100="",M$9="",$D100=""),"",IF(AND($E100&lt;&gt;"",M$9&lt;=$E100,M$9+'06 Lists'!$B$11-1&gt;=$D100),"B","")&amp;IF(AND($F100&lt;&gt;"",M$9&lt;=$F100,M$9+'06 Lists'!$B$11-1&gt;=$D100),"F",""))</x:f>
      </x:c>
      <x:c r="N100" s="155" t="str">
        <x:f>IF(OR($A100="",N$9="",$D100=""),"",IF(AND($E100&lt;&gt;"",N$9&lt;=$E100,N$9+'06 Lists'!$B$11-1&gt;=$D100),"B","")&amp;IF(AND($F100&lt;&gt;"",N$9&lt;=$F100,N$9+'06 Lists'!$B$11-1&gt;=$D100),"F",""))</x:f>
      </x:c>
      <x:c r="O100" s="155" t="str">
        <x:f>IF(OR($A100="",O$9="",$D100=""),"",IF(AND($E100&lt;&gt;"",O$9&lt;=$E100,O$9+'06 Lists'!$B$11-1&gt;=$D100),"B","")&amp;IF(AND($F100&lt;&gt;"",O$9&lt;=$F100,O$9+'06 Lists'!$B$11-1&gt;=$D100),"F",""))</x:f>
      </x:c>
      <x:c r="P100" s="155" t="str">
        <x:f>IF(OR($A100="",P$9="",$D100=""),"",IF(AND($E100&lt;&gt;"",P$9&lt;=$E100,P$9+'06 Lists'!$B$11-1&gt;=$D100),"B","")&amp;IF(AND($F100&lt;&gt;"",P$9&lt;=$F100,P$9+'06 Lists'!$B$11-1&gt;=$D100),"F",""))</x:f>
      </x:c>
      <x:c r="Q100" s="155" t="str">
        <x:f>IF(OR($A100="",Q$9="",$D100=""),"",IF(AND($E100&lt;&gt;"",Q$9&lt;=$E100,Q$9+'06 Lists'!$B$11-1&gt;=$D100),"B","")&amp;IF(AND($F100&lt;&gt;"",Q$9&lt;=$F100,Q$9+'06 Lists'!$B$11-1&gt;=$D100),"F",""))</x:f>
      </x:c>
      <x:c r="R100" s="155" t="str">
        <x:f>IF(OR($A100="",R$9="",$D100=""),"",IF(AND($E100&lt;&gt;"",R$9&lt;=$E100,R$9+'06 Lists'!$B$11-1&gt;=$D100),"B","")&amp;IF(AND($F100&lt;&gt;"",R$9&lt;=$F100,R$9+'06 Lists'!$B$11-1&gt;=$D100),"F",""))</x:f>
      </x:c>
      <x:c r="S100" s="155" t="str">
        <x:f>IF(OR($A100="",S$9="",$D100=""),"",IF(AND($E100&lt;&gt;"",S$9&lt;=$E100,S$9+'06 Lists'!$B$11-1&gt;=$D100),"B","")&amp;IF(AND($F100&lt;&gt;"",S$9&lt;=$F100,S$9+'06 Lists'!$B$11-1&gt;=$D100),"F",""))</x:f>
      </x:c>
      <x:c r="T100" s="155" t="str">
        <x:f>IF(OR($A100="",T$9="",$D100=""),"",IF(AND($E100&lt;&gt;"",T$9&lt;=$E100,T$9+'06 Lists'!$B$11-1&gt;=$D100),"B","")&amp;IF(AND($F100&lt;&gt;"",T$9&lt;=$F100,T$9+'06 Lists'!$B$11-1&gt;=$D100),"F",""))</x:f>
      </x:c>
      <x:c r="U100" s="155" t="str">
        <x:f>IF(OR($A100="",U$9="",$D100=""),"",IF(AND($E100&lt;&gt;"",U$9&lt;=$E100,U$9+'06 Lists'!$B$11-1&gt;=$D100),"B","")&amp;IF(AND($F100&lt;&gt;"",U$9&lt;=$F100,U$9+'06 Lists'!$B$11-1&gt;=$D100),"F",""))</x:f>
      </x:c>
      <x:c r="V100" s="155" t="str">
        <x:f>IF(OR($A100="",V$9="",$D100=""),"",IF(AND($E100&lt;&gt;"",V$9&lt;=$E100,V$9+'06 Lists'!$B$11-1&gt;=$D100),"B","")&amp;IF(AND($F100&lt;&gt;"",V$9&lt;=$F100,V$9+'06 Lists'!$B$11-1&gt;=$D100),"F",""))</x:f>
      </x:c>
      <x:c r="W100" s="155" t="str">
        <x:f>IF(OR($A100="",W$9="",$D100=""),"",IF(AND($E100&lt;&gt;"",W$9&lt;=$E100,W$9+'06 Lists'!$B$11-1&gt;=$D100),"B","")&amp;IF(AND($F100&lt;&gt;"",W$9&lt;=$F100,W$9+'06 Lists'!$B$11-1&gt;=$D100),"F",""))</x:f>
      </x:c>
      <x:c r="X100" s="155" t="str">
        <x:f>IF(OR($A100="",X$9="",$D100=""),"",IF(AND($E100&lt;&gt;"",X$9&lt;=$E100,X$9+'06 Lists'!$B$11-1&gt;=$D100),"B","")&amp;IF(AND($F100&lt;&gt;"",X$9&lt;=$F100,X$9+'06 Lists'!$B$11-1&gt;=$D100),"F",""))</x:f>
      </x:c>
      <x:c r="Y100" s="155" t="str">
        <x:f>IF(OR($A100="",Y$9="",$D100=""),"",IF(AND($E100&lt;&gt;"",Y$9&lt;=$E100,Y$9+'06 Lists'!$B$11-1&gt;=$D100),"B","")&amp;IF(AND($F100&lt;&gt;"",Y$9&lt;=$F100,Y$9+'06 Lists'!$B$11-1&gt;=$D100),"F",""))</x:f>
      </x:c>
      <x:c r="Z100" s="155" t="str">
        <x:f>IF(OR($A100="",Z$9="",$D100=""),"",IF(AND($E100&lt;&gt;"",Z$9&lt;=$E100,Z$9+'06 Lists'!$B$11-1&gt;=$D100),"B","")&amp;IF(AND($F100&lt;&gt;"",Z$9&lt;=$F100,Z$9+'06 Lists'!$B$11-1&gt;=$D100),"F",""))</x:f>
      </x:c>
      <x:c r="AA100" s="155" t="str">
        <x:f>IF(OR($A100="",AA$9="",$D100=""),"",IF(AND($E100&lt;&gt;"",AA$9&lt;=$E100,AA$9+'06 Lists'!$B$11-1&gt;=$D100),"B","")&amp;IF(AND($F100&lt;&gt;"",AA$9&lt;=$F100,AA$9+'06 Lists'!$B$11-1&gt;=$D100),"F",""))</x:f>
      </x:c>
      <x:c r="AB100" s="155" t="str">
        <x:f>IF(OR($A100="",AB$9="",$D100=""),"",IF(AND($E100&lt;&gt;"",AB$9&lt;=$E100,AB$9+'06 Lists'!$B$11-1&gt;=$D100),"B","")&amp;IF(AND($F100&lt;&gt;"",AB$9&lt;=$F100,AB$9+'06 Lists'!$B$11-1&gt;=$D100),"F",""))</x:f>
      </x:c>
      <x:c r="AC100" s="155" t="str">
        <x:f>IF(OR($A100="",AC$9="",$D100=""),"",IF(AND($E100&lt;&gt;"",AC$9&lt;=$E100,AC$9+'06 Lists'!$B$11-1&gt;=$D100),"B","")&amp;IF(AND($F100&lt;&gt;"",AC$9&lt;=$F100,AC$9+'06 Lists'!$B$11-1&gt;=$D100),"F",""))</x:f>
      </x:c>
      <x:c r="AD100" s="155" t="str">
        <x:f>IF(OR($A100="",AD$9="",$D100=""),"",IF(AND($E100&lt;&gt;"",AD$9&lt;=$E100,AD$9+'06 Lists'!$B$11-1&gt;=$D100),"B","")&amp;IF(AND($F100&lt;&gt;"",AD$9&lt;=$F100,AD$9+'06 Lists'!$B$11-1&gt;=$D100),"F",""))</x:f>
      </x:c>
      <x:c r="AE100" s="155" t="str">
        <x:f>IF(OR($A100="",AE$9="",$D100=""),"",IF(AND($E100&lt;&gt;"",AE$9&lt;=$E100,AE$9+'06 Lists'!$B$11-1&gt;=$D100),"B","")&amp;IF(AND($F100&lt;&gt;"",AE$9&lt;=$F100,AE$9+'06 Lists'!$B$11-1&gt;=$D100),"F",""))</x:f>
      </x:c>
      <x:c r="AF100" s="155" t="str">
        <x:f>IF(OR($A100="",AF$9="",$D100=""),"",IF(AND($E100&lt;&gt;"",AF$9&lt;=$E100,AF$9+'06 Lists'!$B$11-1&gt;=$D100),"B","")&amp;IF(AND($F100&lt;&gt;"",AF$9&lt;=$F100,AF$9+'06 Lists'!$B$11-1&gt;=$D100),"F",""))</x:f>
      </x:c>
      <x:c r="AG100" s="155" t="str">
        <x:f>IF(OR($A100="",AG$9="",$D100=""),"",IF(AND($E100&lt;&gt;"",AG$9&lt;=$E100,AG$9+'06 Lists'!$B$11-1&gt;=$D100),"B","")&amp;IF(AND($F100&lt;&gt;"",AG$9&lt;=$F100,AG$9+'06 Lists'!$B$11-1&gt;=$D100),"F",""))</x:f>
      </x:c>
    </x:row>
    <x:row r="101" ht="31" customHeight="1">
      <x:c r="A101" s="155" t="str">
        <x:f>IF('B1 Schedule'!A101="","",IF('B1 Schedule'!A101="","",'B1 Schedule'!A101))</x:f>
      </x:c>
      <x:c r="B101" s="155" t="str">
        <x:f>IF('B1 Schedule'!A101="","",IF('B1 Schedule'!B101="","",'B1 Schedule'!B101))</x:f>
      </x:c>
      <x:c r="C101" s="155" t="str">
        <x:f>IF('B1 Schedule'!A101="","",IF('B1 Schedule'!D101="","",'B1 Schedule'!D101))</x:f>
      </x:c>
      <x:c r="D101" s="246" t="str">
        <x:f>IF('B1 Schedule'!A101="","",IF('B1 Schedule'!F101="","",'B1 Schedule'!F101))</x:f>
      </x:c>
      <x:c r="E101" s="246" t="str">
        <x:f>IF('B1 Schedule'!A101="","",IF('B1 Schedule'!G101="","",'B1 Schedule'!G101))</x:f>
      </x:c>
      <x:c r="F101" s="246" t="str">
        <x:f>IF('B1 Schedule'!A101="","",IF('B1 Schedule'!I101&lt;&gt;"",'B1 Schedule'!I101,IF('B1 Schedule'!J101="","",'B1 Schedule'!J101)))</x:f>
      </x:c>
      <x:c r="G101" s="155" t="str">
        <x:f>IF('B1 Schedule'!A101="","",IF('B1 Schedule'!N101="","",'B1 Schedule'!N101))</x:f>
      </x:c>
      <x:c r="H101" s="155" t="str">
        <x:f>IF(OR($A101="",H$9="",$D101=""),"",IF(AND($E101&lt;&gt;"",H$9&lt;=$E101,H$9+'06 Lists'!$B$11-1&gt;=$D101),"B","")&amp;IF(AND($F101&lt;&gt;"",H$9&lt;=$F101,H$9+'06 Lists'!$B$11-1&gt;=$D101),"F",""))</x:f>
      </x:c>
      <x:c r="I101" s="155" t="str">
        <x:f>IF(OR($A101="",I$9="",$D101=""),"",IF(AND($E101&lt;&gt;"",I$9&lt;=$E101,I$9+'06 Lists'!$B$11-1&gt;=$D101),"B","")&amp;IF(AND($F101&lt;&gt;"",I$9&lt;=$F101,I$9+'06 Lists'!$B$11-1&gt;=$D101),"F",""))</x:f>
      </x:c>
      <x:c r="J101" s="155" t="str">
        <x:f>IF(OR($A101="",J$9="",$D101=""),"",IF(AND($E101&lt;&gt;"",J$9&lt;=$E101,J$9+'06 Lists'!$B$11-1&gt;=$D101),"B","")&amp;IF(AND($F101&lt;&gt;"",J$9&lt;=$F101,J$9+'06 Lists'!$B$11-1&gt;=$D101),"F",""))</x:f>
      </x:c>
      <x:c r="K101" s="155" t="str">
        <x:f>IF(OR($A101="",K$9="",$D101=""),"",IF(AND($E101&lt;&gt;"",K$9&lt;=$E101,K$9+'06 Lists'!$B$11-1&gt;=$D101),"B","")&amp;IF(AND($F101&lt;&gt;"",K$9&lt;=$F101,K$9+'06 Lists'!$B$11-1&gt;=$D101),"F",""))</x:f>
      </x:c>
      <x:c r="L101" s="155" t="str">
        <x:f>IF(OR($A101="",L$9="",$D101=""),"",IF(AND($E101&lt;&gt;"",L$9&lt;=$E101,L$9+'06 Lists'!$B$11-1&gt;=$D101),"B","")&amp;IF(AND($F101&lt;&gt;"",L$9&lt;=$F101,L$9+'06 Lists'!$B$11-1&gt;=$D101),"F",""))</x:f>
      </x:c>
      <x:c r="M101" s="155" t="str">
        <x:f>IF(OR($A101="",M$9="",$D101=""),"",IF(AND($E101&lt;&gt;"",M$9&lt;=$E101,M$9+'06 Lists'!$B$11-1&gt;=$D101),"B","")&amp;IF(AND($F101&lt;&gt;"",M$9&lt;=$F101,M$9+'06 Lists'!$B$11-1&gt;=$D101),"F",""))</x:f>
      </x:c>
      <x:c r="N101" s="155" t="str">
        <x:f>IF(OR($A101="",N$9="",$D101=""),"",IF(AND($E101&lt;&gt;"",N$9&lt;=$E101,N$9+'06 Lists'!$B$11-1&gt;=$D101),"B","")&amp;IF(AND($F101&lt;&gt;"",N$9&lt;=$F101,N$9+'06 Lists'!$B$11-1&gt;=$D101),"F",""))</x:f>
      </x:c>
      <x:c r="O101" s="155" t="str">
        <x:f>IF(OR($A101="",O$9="",$D101=""),"",IF(AND($E101&lt;&gt;"",O$9&lt;=$E101,O$9+'06 Lists'!$B$11-1&gt;=$D101),"B","")&amp;IF(AND($F101&lt;&gt;"",O$9&lt;=$F101,O$9+'06 Lists'!$B$11-1&gt;=$D101),"F",""))</x:f>
      </x:c>
      <x:c r="P101" s="155" t="str">
        <x:f>IF(OR($A101="",P$9="",$D101=""),"",IF(AND($E101&lt;&gt;"",P$9&lt;=$E101,P$9+'06 Lists'!$B$11-1&gt;=$D101),"B","")&amp;IF(AND($F101&lt;&gt;"",P$9&lt;=$F101,P$9+'06 Lists'!$B$11-1&gt;=$D101),"F",""))</x:f>
      </x:c>
      <x:c r="Q101" s="155" t="str">
        <x:f>IF(OR($A101="",Q$9="",$D101=""),"",IF(AND($E101&lt;&gt;"",Q$9&lt;=$E101,Q$9+'06 Lists'!$B$11-1&gt;=$D101),"B","")&amp;IF(AND($F101&lt;&gt;"",Q$9&lt;=$F101,Q$9+'06 Lists'!$B$11-1&gt;=$D101),"F",""))</x:f>
      </x:c>
      <x:c r="R101" s="155" t="str">
        <x:f>IF(OR($A101="",R$9="",$D101=""),"",IF(AND($E101&lt;&gt;"",R$9&lt;=$E101,R$9+'06 Lists'!$B$11-1&gt;=$D101),"B","")&amp;IF(AND($F101&lt;&gt;"",R$9&lt;=$F101,R$9+'06 Lists'!$B$11-1&gt;=$D101),"F",""))</x:f>
      </x:c>
      <x:c r="S101" s="155" t="str">
        <x:f>IF(OR($A101="",S$9="",$D101=""),"",IF(AND($E101&lt;&gt;"",S$9&lt;=$E101,S$9+'06 Lists'!$B$11-1&gt;=$D101),"B","")&amp;IF(AND($F101&lt;&gt;"",S$9&lt;=$F101,S$9+'06 Lists'!$B$11-1&gt;=$D101),"F",""))</x:f>
      </x:c>
      <x:c r="T101" s="155" t="str">
        <x:f>IF(OR($A101="",T$9="",$D101=""),"",IF(AND($E101&lt;&gt;"",T$9&lt;=$E101,T$9+'06 Lists'!$B$11-1&gt;=$D101),"B","")&amp;IF(AND($F101&lt;&gt;"",T$9&lt;=$F101,T$9+'06 Lists'!$B$11-1&gt;=$D101),"F",""))</x:f>
      </x:c>
      <x:c r="U101" s="155" t="str">
        <x:f>IF(OR($A101="",U$9="",$D101=""),"",IF(AND($E101&lt;&gt;"",U$9&lt;=$E101,U$9+'06 Lists'!$B$11-1&gt;=$D101),"B","")&amp;IF(AND($F101&lt;&gt;"",U$9&lt;=$F101,U$9+'06 Lists'!$B$11-1&gt;=$D101),"F",""))</x:f>
      </x:c>
      <x:c r="V101" s="155" t="str">
        <x:f>IF(OR($A101="",V$9="",$D101=""),"",IF(AND($E101&lt;&gt;"",V$9&lt;=$E101,V$9+'06 Lists'!$B$11-1&gt;=$D101),"B","")&amp;IF(AND($F101&lt;&gt;"",V$9&lt;=$F101,V$9+'06 Lists'!$B$11-1&gt;=$D101),"F",""))</x:f>
      </x:c>
      <x:c r="W101" s="155" t="str">
        <x:f>IF(OR($A101="",W$9="",$D101=""),"",IF(AND($E101&lt;&gt;"",W$9&lt;=$E101,W$9+'06 Lists'!$B$11-1&gt;=$D101),"B","")&amp;IF(AND($F101&lt;&gt;"",W$9&lt;=$F101,W$9+'06 Lists'!$B$11-1&gt;=$D101),"F",""))</x:f>
      </x:c>
      <x:c r="X101" s="155" t="str">
        <x:f>IF(OR($A101="",X$9="",$D101=""),"",IF(AND($E101&lt;&gt;"",X$9&lt;=$E101,X$9+'06 Lists'!$B$11-1&gt;=$D101),"B","")&amp;IF(AND($F101&lt;&gt;"",X$9&lt;=$F101,X$9+'06 Lists'!$B$11-1&gt;=$D101),"F",""))</x:f>
      </x:c>
      <x:c r="Y101" s="155" t="str">
        <x:f>IF(OR($A101="",Y$9="",$D101=""),"",IF(AND($E101&lt;&gt;"",Y$9&lt;=$E101,Y$9+'06 Lists'!$B$11-1&gt;=$D101),"B","")&amp;IF(AND($F101&lt;&gt;"",Y$9&lt;=$F101,Y$9+'06 Lists'!$B$11-1&gt;=$D101),"F",""))</x:f>
      </x:c>
      <x:c r="Z101" s="155" t="str">
        <x:f>IF(OR($A101="",Z$9="",$D101=""),"",IF(AND($E101&lt;&gt;"",Z$9&lt;=$E101,Z$9+'06 Lists'!$B$11-1&gt;=$D101),"B","")&amp;IF(AND($F101&lt;&gt;"",Z$9&lt;=$F101,Z$9+'06 Lists'!$B$11-1&gt;=$D101),"F",""))</x:f>
      </x:c>
      <x:c r="AA101" s="155" t="str">
        <x:f>IF(OR($A101="",AA$9="",$D101=""),"",IF(AND($E101&lt;&gt;"",AA$9&lt;=$E101,AA$9+'06 Lists'!$B$11-1&gt;=$D101),"B","")&amp;IF(AND($F101&lt;&gt;"",AA$9&lt;=$F101,AA$9+'06 Lists'!$B$11-1&gt;=$D101),"F",""))</x:f>
      </x:c>
      <x:c r="AB101" s="155" t="str">
        <x:f>IF(OR($A101="",AB$9="",$D101=""),"",IF(AND($E101&lt;&gt;"",AB$9&lt;=$E101,AB$9+'06 Lists'!$B$11-1&gt;=$D101),"B","")&amp;IF(AND($F101&lt;&gt;"",AB$9&lt;=$F101,AB$9+'06 Lists'!$B$11-1&gt;=$D101),"F",""))</x:f>
      </x:c>
      <x:c r="AC101" s="155" t="str">
        <x:f>IF(OR($A101="",AC$9="",$D101=""),"",IF(AND($E101&lt;&gt;"",AC$9&lt;=$E101,AC$9+'06 Lists'!$B$11-1&gt;=$D101),"B","")&amp;IF(AND($F101&lt;&gt;"",AC$9&lt;=$F101,AC$9+'06 Lists'!$B$11-1&gt;=$D101),"F",""))</x:f>
      </x:c>
      <x:c r="AD101" s="155" t="str">
        <x:f>IF(OR($A101="",AD$9="",$D101=""),"",IF(AND($E101&lt;&gt;"",AD$9&lt;=$E101,AD$9+'06 Lists'!$B$11-1&gt;=$D101),"B","")&amp;IF(AND($F101&lt;&gt;"",AD$9&lt;=$F101,AD$9+'06 Lists'!$B$11-1&gt;=$D101),"F",""))</x:f>
      </x:c>
      <x:c r="AE101" s="155" t="str">
        <x:f>IF(OR($A101="",AE$9="",$D101=""),"",IF(AND($E101&lt;&gt;"",AE$9&lt;=$E101,AE$9+'06 Lists'!$B$11-1&gt;=$D101),"B","")&amp;IF(AND($F101&lt;&gt;"",AE$9&lt;=$F101,AE$9+'06 Lists'!$B$11-1&gt;=$D101),"F",""))</x:f>
      </x:c>
      <x:c r="AF101" s="155" t="str">
        <x:f>IF(OR($A101="",AF$9="",$D101=""),"",IF(AND($E101&lt;&gt;"",AF$9&lt;=$E101,AF$9+'06 Lists'!$B$11-1&gt;=$D101),"B","")&amp;IF(AND($F101&lt;&gt;"",AF$9&lt;=$F101,AF$9+'06 Lists'!$B$11-1&gt;=$D101),"F",""))</x:f>
      </x:c>
      <x:c r="AG101" s="155" t="str">
        <x:f>IF(OR($A101="",AG$9="",$D101=""),"",IF(AND($E101&lt;&gt;"",AG$9&lt;=$E101,AG$9+'06 Lists'!$B$11-1&gt;=$D101),"B","")&amp;IF(AND($F101&lt;&gt;"",AG$9&lt;=$F101,AG$9+'06 Lists'!$B$11-1&gt;=$D101),"F",""))</x:f>
      </x:c>
    </x:row>
    <x:row r="102" ht="31" customHeight="1">
      <x:c r="A102" s="155" t="str">
        <x:f>IF('B1 Schedule'!A102="","",IF('B1 Schedule'!A102="","",'B1 Schedule'!A102))</x:f>
      </x:c>
      <x:c r="B102" s="155" t="str">
        <x:f>IF('B1 Schedule'!A102="","",IF('B1 Schedule'!B102="","",'B1 Schedule'!B102))</x:f>
      </x:c>
      <x:c r="C102" s="155" t="str">
        <x:f>IF('B1 Schedule'!A102="","",IF('B1 Schedule'!D102="","",'B1 Schedule'!D102))</x:f>
      </x:c>
      <x:c r="D102" s="246" t="str">
        <x:f>IF('B1 Schedule'!A102="","",IF('B1 Schedule'!F102="","",'B1 Schedule'!F102))</x:f>
      </x:c>
      <x:c r="E102" s="246" t="str">
        <x:f>IF('B1 Schedule'!A102="","",IF('B1 Schedule'!G102="","",'B1 Schedule'!G102))</x:f>
      </x:c>
      <x:c r="F102" s="246" t="str">
        <x:f>IF('B1 Schedule'!A102="","",IF('B1 Schedule'!I102&lt;&gt;"",'B1 Schedule'!I102,IF('B1 Schedule'!J102="","",'B1 Schedule'!J102)))</x:f>
      </x:c>
      <x:c r="G102" s="155" t="str">
        <x:f>IF('B1 Schedule'!A102="","",IF('B1 Schedule'!N102="","",'B1 Schedule'!N102))</x:f>
      </x:c>
      <x:c r="H102" s="155" t="str">
        <x:f>IF(OR($A102="",H$9="",$D102=""),"",IF(AND($E102&lt;&gt;"",H$9&lt;=$E102,H$9+'06 Lists'!$B$11-1&gt;=$D102),"B","")&amp;IF(AND($F102&lt;&gt;"",H$9&lt;=$F102,H$9+'06 Lists'!$B$11-1&gt;=$D102),"F",""))</x:f>
      </x:c>
      <x:c r="I102" s="155" t="str">
        <x:f>IF(OR($A102="",I$9="",$D102=""),"",IF(AND($E102&lt;&gt;"",I$9&lt;=$E102,I$9+'06 Lists'!$B$11-1&gt;=$D102),"B","")&amp;IF(AND($F102&lt;&gt;"",I$9&lt;=$F102,I$9+'06 Lists'!$B$11-1&gt;=$D102),"F",""))</x:f>
      </x:c>
      <x:c r="J102" s="155" t="str">
        <x:f>IF(OR($A102="",J$9="",$D102=""),"",IF(AND($E102&lt;&gt;"",J$9&lt;=$E102,J$9+'06 Lists'!$B$11-1&gt;=$D102),"B","")&amp;IF(AND($F102&lt;&gt;"",J$9&lt;=$F102,J$9+'06 Lists'!$B$11-1&gt;=$D102),"F",""))</x:f>
      </x:c>
      <x:c r="K102" s="155" t="str">
        <x:f>IF(OR($A102="",K$9="",$D102=""),"",IF(AND($E102&lt;&gt;"",K$9&lt;=$E102,K$9+'06 Lists'!$B$11-1&gt;=$D102),"B","")&amp;IF(AND($F102&lt;&gt;"",K$9&lt;=$F102,K$9+'06 Lists'!$B$11-1&gt;=$D102),"F",""))</x:f>
      </x:c>
      <x:c r="L102" s="155" t="str">
        <x:f>IF(OR($A102="",L$9="",$D102=""),"",IF(AND($E102&lt;&gt;"",L$9&lt;=$E102,L$9+'06 Lists'!$B$11-1&gt;=$D102),"B","")&amp;IF(AND($F102&lt;&gt;"",L$9&lt;=$F102,L$9+'06 Lists'!$B$11-1&gt;=$D102),"F",""))</x:f>
      </x:c>
      <x:c r="M102" s="155" t="str">
        <x:f>IF(OR($A102="",M$9="",$D102=""),"",IF(AND($E102&lt;&gt;"",M$9&lt;=$E102,M$9+'06 Lists'!$B$11-1&gt;=$D102),"B","")&amp;IF(AND($F102&lt;&gt;"",M$9&lt;=$F102,M$9+'06 Lists'!$B$11-1&gt;=$D102),"F",""))</x:f>
      </x:c>
      <x:c r="N102" s="155" t="str">
        <x:f>IF(OR($A102="",N$9="",$D102=""),"",IF(AND($E102&lt;&gt;"",N$9&lt;=$E102,N$9+'06 Lists'!$B$11-1&gt;=$D102),"B","")&amp;IF(AND($F102&lt;&gt;"",N$9&lt;=$F102,N$9+'06 Lists'!$B$11-1&gt;=$D102),"F",""))</x:f>
      </x:c>
      <x:c r="O102" s="155" t="str">
        <x:f>IF(OR($A102="",O$9="",$D102=""),"",IF(AND($E102&lt;&gt;"",O$9&lt;=$E102,O$9+'06 Lists'!$B$11-1&gt;=$D102),"B","")&amp;IF(AND($F102&lt;&gt;"",O$9&lt;=$F102,O$9+'06 Lists'!$B$11-1&gt;=$D102),"F",""))</x:f>
      </x:c>
      <x:c r="P102" s="155" t="str">
        <x:f>IF(OR($A102="",P$9="",$D102=""),"",IF(AND($E102&lt;&gt;"",P$9&lt;=$E102,P$9+'06 Lists'!$B$11-1&gt;=$D102),"B","")&amp;IF(AND($F102&lt;&gt;"",P$9&lt;=$F102,P$9+'06 Lists'!$B$11-1&gt;=$D102),"F",""))</x:f>
      </x:c>
      <x:c r="Q102" s="155" t="str">
        <x:f>IF(OR($A102="",Q$9="",$D102=""),"",IF(AND($E102&lt;&gt;"",Q$9&lt;=$E102,Q$9+'06 Lists'!$B$11-1&gt;=$D102),"B","")&amp;IF(AND($F102&lt;&gt;"",Q$9&lt;=$F102,Q$9+'06 Lists'!$B$11-1&gt;=$D102),"F",""))</x:f>
      </x:c>
      <x:c r="R102" s="155" t="str">
        <x:f>IF(OR($A102="",R$9="",$D102=""),"",IF(AND($E102&lt;&gt;"",R$9&lt;=$E102,R$9+'06 Lists'!$B$11-1&gt;=$D102),"B","")&amp;IF(AND($F102&lt;&gt;"",R$9&lt;=$F102,R$9+'06 Lists'!$B$11-1&gt;=$D102),"F",""))</x:f>
      </x:c>
      <x:c r="S102" s="155" t="str">
        <x:f>IF(OR($A102="",S$9="",$D102=""),"",IF(AND($E102&lt;&gt;"",S$9&lt;=$E102,S$9+'06 Lists'!$B$11-1&gt;=$D102),"B","")&amp;IF(AND($F102&lt;&gt;"",S$9&lt;=$F102,S$9+'06 Lists'!$B$11-1&gt;=$D102),"F",""))</x:f>
      </x:c>
      <x:c r="T102" s="155" t="str">
        <x:f>IF(OR($A102="",T$9="",$D102=""),"",IF(AND($E102&lt;&gt;"",T$9&lt;=$E102,T$9+'06 Lists'!$B$11-1&gt;=$D102),"B","")&amp;IF(AND($F102&lt;&gt;"",T$9&lt;=$F102,T$9+'06 Lists'!$B$11-1&gt;=$D102),"F",""))</x:f>
      </x:c>
      <x:c r="U102" s="155" t="str">
        <x:f>IF(OR($A102="",U$9="",$D102=""),"",IF(AND($E102&lt;&gt;"",U$9&lt;=$E102,U$9+'06 Lists'!$B$11-1&gt;=$D102),"B","")&amp;IF(AND($F102&lt;&gt;"",U$9&lt;=$F102,U$9+'06 Lists'!$B$11-1&gt;=$D102),"F",""))</x:f>
      </x:c>
      <x:c r="V102" s="155" t="str">
        <x:f>IF(OR($A102="",V$9="",$D102=""),"",IF(AND($E102&lt;&gt;"",V$9&lt;=$E102,V$9+'06 Lists'!$B$11-1&gt;=$D102),"B","")&amp;IF(AND($F102&lt;&gt;"",V$9&lt;=$F102,V$9+'06 Lists'!$B$11-1&gt;=$D102),"F",""))</x:f>
      </x:c>
      <x:c r="W102" s="155" t="str">
        <x:f>IF(OR($A102="",W$9="",$D102=""),"",IF(AND($E102&lt;&gt;"",W$9&lt;=$E102,W$9+'06 Lists'!$B$11-1&gt;=$D102),"B","")&amp;IF(AND($F102&lt;&gt;"",W$9&lt;=$F102,W$9+'06 Lists'!$B$11-1&gt;=$D102),"F",""))</x:f>
      </x:c>
      <x:c r="X102" s="155" t="str">
        <x:f>IF(OR($A102="",X$9="",$D102=""),"",IF(AND($E102&lt;&gt;"",X$9&lt;=$E102,X$9+'06 Lists'!$B$11-1&gt;=$D102),"B","")&amp;IF(AND($F102&lt;&gt;"",X$9&lt;=$F102,X$9+'06 Lists'!$B$11-1&gt;=$D102),"F",""))</x:f>
      </x:c>
      <x:c r="Y102" s="155" t="str">
        <x:f>IF(OR($A102="",Y$9="",$D102=""),"",IF(AND($E102&lt;&gt;"",Y$9&lt;=$E102,Y$9+'06 Lists'!$B$11-1&gt;=$D102),"B","")&amp;IF(AND($F102&lt;&gt;"",Y$9&lt;=$F102,Y$9+'06 Lists'!$B$11-1&gt;=$D102),"F",""))</x:f>
      </x:c>
      <x:c r="Z102" s="155" t="str">
        <x:f>IF(OR($A102="",Z$9="",$D102=""),"",IF(AND($E102&lt;&gt;"",Z$9&lt;=$E102,Z$9+'06 Lists'!$B$11-1&gt;=$D102),"B","")&amp;IF(AND($F102&lt;&gt;"",Z$9&lt;=$F102,Z$9+'06 Lists'!$B$11-1&gt;=$D102),"F",""))</x:f>
      </x:c>
      <x:c r="AA102" s="155" t="str">
        <x:f>IF(OR($A102="",AA$9="",$D102=""),"",IF(AND($E102&lt;&gt;"",AA$9&lt;=$E102,AA$9+'06 Lists'!$B$11-1&gt;=$D102),"B","")&amp;IF(AND($F102&lt;&gt;"",AA$9&lt;=$F102,AA$9+'06 Lists'!$B$11-1&gt;=$D102),"F",""))</x:f>
      </x:c>
      <x:c r="AB102" s="155" t="str">
        <x:f>IF(OR($A102="",AB$9="",$D102=""),"",IF(AND($E102&lt;&gt;"",AB$9&lt;=$E102,AB$9+'06 Lists'!$B$11-1&gt;=$D102),"B","")&amp;IF(AND($F102&lt;&gt;"",AB$9&lt;=$F102,AB$9+'06 Lists'!$B$11-1&gt;=$D102),"F",""))</x:f>
      </x:c>
      <x:c r="AC102" s="155" t="str">
        <x:f>IF(OR($A102="",AC$9="",$D102=""),"",IF(AND($E102&lt;&gt;"",AC$9&lt;=$E102,AC$9+'06 Lists'!$B$11-1&gt;=$D102),"B","")&amp;IF(AND($F102&lt;&gt;"",AC$9&lt;=$F102,AC$9+'06 Lists'!$B$11-1&gt;=$D102),"F",""))</x:f>
      </x:c>
      <x:c r="AD102" s="155" t="str">
        <x:f>IF(OR($A102="",AD$9="",$D102=""),"",IF(AND($E102&lt;&gt;"",AD$9&lt;=$E102,AD$9+'06 Lists'!$B$11-1&gt;=$D102),"B","")&amp;IF(AND($F102&lt;&gt;"",AD$9&lt;=$F102,AD$9+'06 Lists'!$B$11-1&gt;=$D102),"F",""))</x:f>
      </x:c>
      <x:c r="AE102" s="155" t="str">
        <x:f>IF(OR($A102="",AE$9="",$D102=""),"",IF(AND($E102&lt;&gt;"",AE$9&lt;=$E102,AE$9+'06 Lists'!$B$11-1&gt;=$D102),"B","")&amp;IF(AND($F102&lt;&gt;"",AE$9&lt;=$F102,AE$9+'06 Lists'!$B$11-1&gt;=$D102),"F",""))</x:f>
      </x:c>
      <x:c r="AF102" s="155" t="str">
        <x:f>IF(OR($A102="",AF$9="",$D102=""),"",IF(AND($E102&lt;&gt;"",AF$9&lt;=$E102,AF$9+'06 Lists'!$B$11-1&gt;=$D102),"B","")&amp;IF(AND($F102&lt;&gt;"",AF$9&lt;=$F102,AF$9+'06 Lists'!$B$11-1&gt;=$D102),"F",""))</x:f>
      </x:c>
      <x:c r="AG102" s="155" t="str">
        <x:f>IF(OR($A102="",AG$9="",$D102=""),"",IF(AND($E102&lt;&gt;"",AG$9&lt;=$E102,AG$9+'06 Lists'!$B$11-1&gt;=$D102),"B","")&amp;IF(AND($F102&lt;&gt;"",AG$9&lt;=$F102,AG$9+'06 Lists'!$B$11-1&gt;=$D102),"F",""))</x:f>
      </x:c>
    </x:row>
    <x:row r="103" ht="31" customHeight="1">
      <x:c r="A103" s="155" t="str">
        <x:f>IF('B1 Schedule'!A103="","",IF('B1 Schedule'!A103="","",'B1 Schedule'!A103))</x:f>
      </x:c>
      <x:c r="B103" s="155" t="str">
        <x:f>IF('B1 Schedule'!A103="","",IF('B1 Schedule'!B103="","",'B1 Schedule'!B103))</x:f>
      </x:c>
      <x:c r="C103" s="155" t="str">
        <x:f>IF('B1 Schedule'!A103="","",IF('B1 Schedule'!D103="","",'B1 Schedule'!D103))</x:f>
      </x:c>
      <x:c r="D103" s="246" t="str">
        <x:f>IF('B1 Schedule'!A103="","",IF('B1 Schedule'!F103="","",'B1 Schedule'!F103))</x:f>
      </x:c>
      <x:c r="E103" s="246" t="str">
        <x:f>IF('B1 Schedule'!A103="","",IF('B1 Schedule'!G103="","",'B1 Schedule'!G103))</x:f>
      </x:c>
      <x:c r="F103" s="246" t="str">
        <x:f>IF('B1 Schedule'!A103="","",IF('B1 Schedule'!I103&lt;&gt;"",'B1 Schedule'!I103,IF('B1 Schedule'!J103="","",'B1 Schedule'!J103)))</x:f>
      </x:c>
      <x:c r="G103" s="155" t="str">
        <x:f>IF('B1 Schedule'!A103="","",IF('B1 Schedule'!N103="","",'B1 Schedule'!N103))</x:f>
      </x:c>
      <x:c r="H103" s="155" t="str">
        <x:f>IF(OR($A103="",H$9="",$D103=""),"",IF(AND($E103&lt;&gt;"",H$9&lt;=$E103,H$9+'06 Lists'!$B$11-1&gt;=$D103),"B","")&amp;IF(AND($F103&lt;&gt;"",H$9&lt;=$F103,H$9+'06 Lists'!$B$11-1&gt;=$D103),"F",""))</x:f>
      </x:c>
      <x:c r="I103" s="155" t="str">
        <x:f>IF(OR($A103="",I$9="",$D103=""),"",IF(AND($E103&lt;&gt;"",I$9&lt;=$E103,I$9+'06 Lists'!$B$11-1&gt;=$D103),"B","")&amp;IF(AND($F103&lt;&gt;"",I$9&lt;=$F103,I$9+'06 Lists'!$B$11-1&gt;=$D103),"F",""))</x:f>
      </x:c>
      <x:c r="J103" s="155" t="str">
        <x:f>IF(OR($A103="",J$9="",$D103=""),"",IF(AND($E103&lt;&gt;"",J$9&lt;=$E103,J$9+'06 Lists'!$B$11-1&gt;=$D103),"B","")&amp;IF(AND($F103&lt;&gt;"",J$9&lt;=$F103,J$9+'06 Lists'!$B$11-1&gt;=$D103),"F",""))</x:f>
      </x:c>
      <x:c r="K103" s="155" t="str">
        <x:f>IF(OR($A103="",K$9="",$D103=""),"",IF(AND($E103&lt;&gt;"",K$9&lt;=$E103,K$9+'06 Lists'!$B$11-1&gt;=$D103),"B","")&amp;IF(AND($F103&lt;&gt;"",K$9&lt;=$F103,K$9+'06 Lists'!$B$11-1&gt;=$D103),"F",""))</x:f>
      </x:c>
      <x:c r="L103" s="155" t="str">
        <x:f>IF(OR($A103="",L$9="",$D103=""),"",IF(AND($E103&lt;&gt;"",L$9&lt;=$E103,L$9+'06 Lists'!$B$11-1&gt;=$D103),"B","")&amp;IF(AND($F103&lt;&gt;"",L$9&lt;=$F103,L$9+'06 Lists'!$B$11-1&gt;=$D103),"F",""))</x:f>
      </x:c>
      <x:c r="M103" s="155" t="str">
        <x:f>IF(OR($A103="",M$9="",$D103=""),"",IF(AND($E103&lt;&gt;"",M$9&lt;=$E103,M$9+'06 Lists'!$B$11-1&gt;=$D103),"B","")&amp;IF(AND($F103&lt;&gt;"",M$9&lt;=$F103,M$9+'06 Lists'!$B$11-1&gt;=$D103),"F",""))</x:f>
      </x:c>
      <x:c r="N103" s="155" t="str">
        <x:f>IF(OR($A103="",N$9="",$D103=""),"",IF(AND($E103&lt;&gt;"",N$9&lt;=$E103,N$9+'06 Lists'!$B$11-1&gt;=$D103),"B","")&amp;IF(AND($F103&lt;&gt;"",N$9&lt;=$F103,N$9+'06 Lists'!$B$11-1&gt;=$D103),"F",""))</x:f>
      </x:c>
      <x:c r="O103" s="155" t="str">
        <x:f>IF(OR($A103="",O$9="",$D103=""),"",IF(AND($E103&lt;&gt;"",O$9&lt;=$E103,O$9+'06 Lists'!$B$11-1&gt;=$D103),"B","")&amp;IF(AND($F103&lt;&gt;"",O$9&lt;=$F103,O$9+'06 Lists'!$B$11-1&gt;=$D103),"F",""))</x:f>
      </x:c>
      <x:c r="P103" s="155" t="str">
        <x:f>IF(OR($A103="",P$9="",$D103=""),"",IF(AND($E103&lt;&gt;"",P$9&lt;=$E103,P$9+'06 Lists'!$B$11-1&gt;=$D103),"B","")&amp;IF(AND($F103&lt;&gt;"",P$9&lt;=$F103,P$9+'06 Lists'!$B$11-1&gt;=$D103),"F",""))</x:f>
      </x:c>
      <x:c r="Q103" s="155" t="str">
        <x:f>IF(OR($A103="",Q$9="",$D103=""),"",IF(AND($E103&lt;&gt;"",Q$9&lt;=$E103,Q$9+'06 Lists'!$B$11-1&gt;=$D103),"B","")&amp;IF(AND($F103&lt;&gt;"",Q$9&lt;=$F103,Q$9+'06 Lists'!$B$11-1&gt;=$D103),"F",""))</x:f>
      </x:c>
      <x:c r="R103" s="155" t="str">
        <x:f>IF(OR($A103="",R$9="",$D103=""),"",IF(AND($E103&lt;&gt;"",R$9&lt;=$E103,R$9+'06 Lists'!$B$11-1&gt;=$D103),"B","")&amp;IF(AND($F103&lt;&gt;"",R$9&lt;=$F103,R$9+'06 Lists'!$B$11-1&gt;=$D103),"F",""))</x:f>
      </x:c>
      <x:c r="S103" s="155" t="str">
        <x:f>IF(OR($A103="",S$9="",$D103=""),"",IF(AND($E103&lt;&gt;"",S$9&lt;=$E103,S$9+'06 Lists'!$B$11-1&gt;=$D103),"B","")&amp;IF(AND($F103&lt;&gt;"",S$9&lt;=$F103,S$9+'06 Lists'!$B$11-1&gt;=$D103),"F",""))</x:f>
      </x:c>
      <x:c r="T103" s="155" t="str">
        <x:f>IF(OR($A103="",T$9="",$D103=""),"",IF(AND($E103&lt;&gt;"",T$9&lt;=$E103,T$9+'06 Lists'!$B$11-1&gt;=$D103),"B","")&amp;IF(AND($F103&lt;&gt;"",T$9&lt;=$F103,T$9+'06 Lists'!$B$11-1&gt;=$D103),"F",""))</x:f>
      </x:c>
      <x:c r="U103" s="155" t="str">
        <x:f>IF(OR($A103="",U$9="",$D103=""),"",IF(AND($E103&lt;&gt;"",U$9&lt;=$E103,U$9+'06 Lists'!$B$11-1&gt;=$D103),"B","")&amp;IF(AND($F103&lt;&gt;"",U$9&lt;=$F103,U$9+'06 Lists'!$B$11-1&gt;=$D103),"F",""))</x:f>
      </x:c>
      <x:c r="V103" s="155" t="str">
        <x:f>IF(OR($A103="",V$9="",$D103=""),"",IF(AND($E103&lt;&gt;"",V$9&lt;=$E103,V$9+'06 Lists'!$B$11-1&gt;=$D103),"B","")&amp;IF(AND($F103&lt;&gt;"",V$9&lt;=$F103,V$9+'06 Lists'!$B$11-1&gt;=$D103),"F",""))</x:f>
      </x:c>
      <x:c r="W103" s="155" t="str">
        <x:f>IF(OR($A103="",W$9="",$D103=""),"",IF(AND($E103&lt;&gt;"",W$9&lt;=$E103,W$9+'06 Lists'!$B$11-1&gt;=$D103),"B","")&amp;IF(AND($F103&lt;&gt;"",W$9&lt;=$F103,W$9+'06 Lists'!$B$11-1&gt;=$D103),"F",""))</x:f>
      </x:c>
      <x:c r="X103" s="155" t="str">
        <x:f>IF(OR($A103="",X$9="",$D103=""),"",IF(AND($E103&lt;&gt;"",X$9&lt;=$E103,X$9+'06 Lists'!$B$11-1&gt;=$D103),"B","")&amp;IF(AND($F103&lt;&gt;"",X$9&lt;=$F103,X$9+'06 Lists'!$B$11-1&gt;=$D103),"F",""))</x:f>
      </x:c>
      <x:c r="Y103" s="155" t="str">
        <x:f>IF(OR($A103="",Y$9="",$D103=""),"",IF(AND($E103&lt;&gt;"",Y$9&lt;=$E103,Y$9+'06 Lists'!$B$11-1&gt;=$D103),"B","")&amp;IF(AND($F103&lt;&gt;"",Y$9&lt;=$F103,Y$9+'06 Lists'!$B$11-1&gt;=$D103),"F",""))</x:f>
      </x:c>
      <x:c r="Z103" s="155" t="str">
        <x:f>IF(OR($A103="",Z$9="",$D103=""),"",IF(AND($E103&lt;&gt;"",Z$9&lt;=$E103,Z$9+'06 Lists'!$B$11-1&gt;=$D103),"B","")&amp;IF(AND($F103&lt;&gt;"",Z$9&lt;=$F103,Z$9+'06 Lists'!$B$11-1&gt;=$D103),"F",""))</x:f>
      </x:c>
      <x:c r="AA103" s="155" t="str">
        <x:f>IF(OR($A103="",AA$9="",$D103=""),"",IF(AND($E103&lt;&gt;"",AA$9&lt;=$E103,AA$9+'06 Lists'!$B$11-1&gt;=$D103),"B","")&amp;IF(AND($F103&lt;&gt;"",AA$9&lt;=$F103,AA$9+'06 Lists'!$B$11-1&gt;=$D103),"F",""))</x:f>
      </x:c>
      <x:c r="AB103" s="155" t="str">
        <x:f>IF(OR($A103="",AB$9="",$D103=""),"",IF(AND($E103&lt;&gt;"",AB$9&lt;=$E103,AB$9+'06 Lists'!$B$11-1&gt;=$D103),"B","")&amp;IF(AND($F103&lt;&gt;"",AB$9&lt;=$F103,AB$9+'06 Lists'!$B$11-1&gt;=$D103),"F",""))</x:f>
      </x:c>
      <x:c r="AC103" s="155" t="str">
        <x:f>IF(OR($A103="",AC$9="",$D103=""),"",IF(AND($E103&lt;&gt;"",AC$9&lt;=$E103,AC$9+'06 Lists'!$B$11-1&gt;=$D103),"B","")&amp;IF(AND($F103&lt;&gt;"",AC$9&lt;=$F103,AC$9+'06 Lists'!$B$11-1&gt;=$D103),"F",""))</x:f>
      </x:c>
      <x:c r="AD103" s="155" t="str">
        <x:f>IF(OR($A103="",AD$9="",$D103=""),"",IF(AND($E103&lt;&gt;"",AD$9&lt;=$E103,AD$9+'06 Lists'!$B$11-1&gt;=$D103),"B","")&amp;IF(AND($F103&lt;&gt;"",AD$9&lt;=$F103,AD$9+'06 Lists'!$B$11-1&gt;=$D103),"F",""))</x:f>
      </x:c>
      <x:c r="AE103" s="155" t="str">
        <x:f>IF(OR($A103="",AE$9="",$D103=""),"",IF(AND($E103&lt;&gt;"",AE$9&lt;=$E103,AE$9+'06 Lists'!$B$11-1&gt;=$D103),"B","")&amp;IF(AND($F103&lt;&gt;"",AE$9&lt;=$F103,AE$9+'06 Lists'!$B$11-1&gt;=$D103),"F",""))</x:f>
      </x:c>
      <x:c r="AF103" s="155" t="str">
        <x:f>IF(OR($A103="",AF$9="",$D103=""),"",IF(AND($E103&lt;&gt;"",AF$9&lt;=$E103,AF$9+'06 Lists'!$B$11-1&gt;=$D103),"B","")&amp;IF(AND($F103&lt;&gt;"",AF$9&lt;=$F103,AF$9+'06 Lists'!$B$11-1&gt;=$D103),"F",""))</x:f>
      </x:c>
      <x:c r="AG103" s="155" t="str">
        <x:f>IF(OR($A103="",AG$9="",$D103=""),"",IF(AND($E103&lt;&gt;"",AG$9&lt;=$E103,AG$9+'06 Lists'!$B$11-1&gt;=$D103),"B","")&amp;IF(AND($F103&lt;&gt;"",AG$9&lt;=$F103,AG$9+'06 Lists'!$B$11-1&gt;=$D103),"F",""))</x:f>
      </x:c>
    </x:row>
    <x:row r="104" ht="31" customHeight="1">
      <x:c r="A104" s="155" t="str">
        <x:f>IF('B1 Schedule'!A104="","",IF('B1 Schedule'!A104="","",'B1 Schedule'!A104))</x:f>
      </x:c>
      <x:c r="B104" s="155" t="str">
        <x:f>IF('B1 Schedule'!A104="","",IF('B1 Schedule'!B104="","",'B1 Schedule'!B104))</x:f>
      </x:c>
      <x:c r="C104" s="155" t="str">
        <x:f>IF('B1 Schedule'!A104="","",IF('B1 Schedule'!D104="","",'B1 Schedule'!D104))</x:f>
      </x:c>
      <x:c r="D104" s="246" t="str">
        <x:f>IF('B1 Schedule'!A104="","",IF('B1 Schedule'!F104="","",'B1 Schedule'!F104))</x:f>
      </x:c>
      <x:c r="E104" s="246" t="str">
        <x:f>IF('B1 Schedule'!A104="","",IF('B1 Schedule'!G104="","",'B1 Schedule'!G104))</x:f>
      </x:c>
      <x:c r="F104" s="246" t="str">
        <x:f>IF('B1 Schedule'!A104="","",IF('B1 Schedule'!I104&lt;&gt;"",'B1 Schedule'!I104,IF('B1 Schedule'!J104="","",'B1 Schedule'!J104)))</x:f>
      </x:c>
      <x:c r="G104" s="155" t="str">
        <x:f>IF('B1 Schedule'!A104="","",IF('B1 Schedule'!N104="","",'B1 Schedule'!N104))</x:f>
      </x:c>
      <x:c r="H104" s="155" t="str">
        <x:f>IF(OR($A104="",H$9="",$D104=""),"",IF(AND($E104&lt;&gt;"",H$9&lt;=$E104,H$9+'06 Lists'!$B$11-1&gt;=$D104),"B","")&amp;IF(AND($F104&lt;&gt;"",H$9&lt;=$F104,H$9+'06 Lists'!$B$11-1&gt;=$D104),"F",""))</x:f>
      </x:c>
      <x:c r="I104" s="155" t="str">
        <x:f>IF(OR($A104="",I$9="",$D104=""),"",IF(AND($E104&lt;&gt;"",I$9&lt;=$E104,I$9+'06 Lists'!$B$11-1&gt;=$D104),"B","")&amp;IF(AND($F104&lt;&gt;"",I$9&lt;=$F104,I$9+'06 Lists'!$B$11-1&gt;=$D104),"F",""))</x:f>
      </x:c>
      <x:c r="J104" s="155" t="str">
        <x:f>IF(OR($A104="",J$9="",$D104=""),"",IF(AND($E104&lt;&gt;"",J$9&lt;=$E104,J$9+'06 Lists'!$B$11-1&gt;=$D104),"B","")&amp;IF(AND($F104&lt;&gt;"",J$9&lt;=$F104,J$9+'06 Lists'!$B$11-1&gt;=$D104),"F",""))</x:f>
      </x:c>
      <x:c r="K104" s="155" t="str">
        <x:f>IF(OR($A104="",K$9="",$D104=""),"",IF(AND($E104&lt;&gt;"",K$9&lt;=$E104,K$9+'06 Lists'!$B$11-1&gt;=$D104),"B","")&amp;IF(AND($F104&lt;&gt;"",K$9&lt;=$F104,K$9+'06 Lists'!$B$11-1&gt;=$D104),"F",""))</x:f>
      </x:c>
      <x:c r="L104" s="155" t="str">
        <x:f>IF(OR($A104="",L$9="",$D104=""),"",IF(AND($E104&lt;&gt;"",L$9&lt;=$E104,L$9+'06 Lists'!$B$11-1&gt;=$D104),"B","")&amp;IF(AND($F104&lt;&gt;"",L$9&lt;=$F104,L$9+'06 Lists'!$B$11-1&gt;=$D104),"F",""))</x:f>
      </x:c>
      <x:c r="M104" s="155" t="str">
        <x:f>IF(OR($A104="",M$9="",$D104=""),"",IF(AND($E104&lt;&gt;"",M$9&lt;=$E104,M$9+'06 Lists'!$B$11-1&gt;=$D104),"B","")&amp;IF(AND($F104&lt;&gt;"",M$9&lt;=$F104,M$9+'06 Lists'!$B$11-1&gt;=$D104),"F",""))</x:f>
      </x:c>
      <x:c r="N104" s="155" t="str">
        <x:f>IF(OR($A104="",N$9="",$D104=""),"",IF(AND($E104&lt;&gt;"",N$9&lt;=$E104,N$9+'06 Lists'!$B$11-1&gt;=$D104),"B","")&amp;IF(AND($F104&lt;&gt;"",N$9&lt;=$F104,N$9+'06 Lists'!$B$11-1&gt;=$D104),"F",""))</x:f>
      </x:c>
      <x:c r="O104" s="155" t="str">
        <x:f>IF(OR($A104="",O$9="",$D104=""),"",IF(AND($E104&lt;&gt;"",O$9&lt;=$E104,O$9+'06 Lists'!$B$11-1&gt;=$D104),"B","")&amp;IF(AND($F104&lt;&gt;"",O$9&lt;=$F104,O$9+'06 Lists'!$B$11-1&gt;=$D104),"F",""))</x:f>
      </x:c>
      <x:c r="P104" s="155" t="str">
        <x:f>IF(OR($A104="",P$9="",$D104=""),"",IF(AND($E104&lt;&gt;"",P$9&lt;=$E104,P$9+'06 Lists'!$B$11-1&gt;=$D104),"B","")&amp;IF(AND($F104&lt;&gt;"",P$9&lt;=$F104,P$9+'06 Lists'!$B$11-1&gt;=$D104),"F",""))</x:f>
      </x:c>
      <x:c r="Q104" s="155" t="str">
        <x:f>IF(OR($A104="",Q$9="",$D104=""),"",IF(AND($E104&lt;&gt;"",Q$9&lt;=$E104,Q$9+'06 Lists'!$B$11-1&gt;=$D104),"B","")&amp;IF(AND($F104&lt;&gt;"",Q$9&lt;=$F104,Q$9+'06 Lists'!$B$11-1&gt;=$D104),"F",""))</x:f>
      </x:c>
      <x:c r="R104" s="155" t="str">
        <x:f>IF(OR($A104="",R$9="",$D104=""),"",IF(AND($E104&lt;&gt;"",R$9&lt;=$E104,R$9+'06 Lists'!$B$11-1&gt;=$D104),"B","")&amp;IF(AND($F104&lt;&gt;"",R$9&lt;=$F104,R$9+'06 Lists'!$B$11-1&gt;=$D104),"F",""))</x:f>
      </x:c>
      <x:c r="S104" s="155" t="str">
        <x:f>IF(OR($A104="",S$9="",$D104=""),"",IF(AND($E104&lt;&gt;"",S$9&lt;=$E104,S$9+'06 Lists'!$B$11-1&gt;=$D104),"B","")&amp;IF(AND($F104&lt;&gt;"",S$9&lt;=$F104,S$9+'06 Lists'!$B$11-1&gt;=$D104),"F",""))</x:f>
      </x:c>
      <x:c r="T104" s="155" t="str">
        <x:f>IF(OR($A104="",T$9="",$D104=""),"",IF(AND($E104&lt;&gt;"",T$9&lt;=$E104,T$9+'06 Lists'!$B$11-1&gt;=$D104),"B","")&amp;IF(AND($F104&lt;&gt;"",T$9&lt;=$F104,T$9+'06 Lists'!$B$11-1&gt;=$D104),"F",""))</x:f>
      </x:c>
      <x:c r="U104" s="155" t="str">
        <x:f>IF(OR($A104="",U$9="",$D104=""),"",IF(AND($E104&lt;&gt;"",U$9&lt;=$E104,U$9+'06 Lists'!$B$11-1&gt;=$D104),"B","")&amp;IF(AND($F104&lt;&gt;"",U$9&lt;=$F104,U$9+'06 Lists'!$B$11-1&gt;=$D104),"F",""))</x:f>
      </x:c>
      <x:c r="V104" s="155" t="str">
        <x:f>IF(OR($A104="",V$9="",$D104=""),"",IF(AND($E104&lt;&gt;"",V$9&lt;=$E104,V$9+'06 Lists'!$B$11-1&gt;=$D104),"B","")&amp;IF(AND($F104&lt;&gt;"",V$9&lt;=$F104,V$9+'06 Lists'!$B$11-1&gt;=$D104),"F",""))</x:f>
      </x:c>
      <x:c r="W104" s="155" t="str">
        <x:f>IF(OR($A104="",W$9="",$D104=""),"",IF(AND($E104&lt;&gt;"",W$9&lt;=$E104,W$9+'06 Lists'!$B$11-1&gt;=$D104),"B","")&amp;IF(AND($F104&lt;&gt;"",W$9&lt;=$F104,W$9+'06 Lists'!$B$11-1&gt;=$D104),"F",""))</x:f>
      </x:c>
      <x:c r="X104" s="155" t="str">
        <x:f>IF(OR($A104="",X$9="",$D104=""),"",IF(AND($E104&lt;&gt;"",X$9&lt;=$E104,X$9+'06 Lists'!$B$11-1&gt;=$D104),"B","")&amp;IF(AND($F104&lt;&gt;"",X$9&lt;=$F104,X$9+'06 Lists'!$B$11-1&gt;=$D104),"F",""))</x:f>
      </x:c>
      <x:c r="Y104" s="155" t="str">
        <x:f>IF(OR($A104="",Y$9="",$D104=""),"",IF(AND($E104&lt;&gt;"",Y$9&lt;=$E104,Y$9+'06 Lists'!$B$11-1&gt;=$D104),"B","")&amp;IF(AND($F104&lt;&gt;"",Y$9&lt;=$F104,Y$9+'06 Lists'!$B$11-1&gt;=$D104),"F",""))</x:f>
      </x:c>
      <x:c r="Z104" s="155" t="str">
        <x:f>IF(OR($A104="",Z$9="",$D104=""),"",IF(AND($E104&lt;&gt;"",Z$9&lt;=$E104,Z$9+'06 Lists'!$B$11-1&gt;=$D104),"B","")&amp;IF(AND($F104&lt;&gt;"",Z$9&lt;=$F104,Z$9+'06 Lists'!$B$11-1&gt;=$D104),"F",""))</x:f>
      </x:c>
      <x:c r="AA104" s="155" t="str">
        <x:f>IF(OR($A104="",AA$9="",$D104=""),"",IF(AND($E104&lt;&gt;"",AA$9&lt;=$E104,AA$9+'06 Lists'!$B$11-1&gt;=$D104),"B","")&amp;IF(AND($F104&lt;&gt;"",AA$9&lt;=$F104,AA$9+'06 Lists'!$B$11-1&gt;=$D104),"F",""))</x:f>
      </x:c>
      <x:c r="AB104" s="155" t="str">
        <x:f>IF(OR($A104="",AB$9="",$D104=""),"",IF(AND($E104&lt;&gt;"",AB$9&lt;=$E104,AB$9+'06 Lists'!$B$11-1&gt;=$D104),"B","")&amp;IF(AND($F104&lt;&gt;"",AB$9&lt;=$F104,AB$9+'06 Lists'!$B$11-1&gt;=$D104),"F",""))</x:f>
      </x:c>
      <x:c r="AC104" s="155" t="str">
        <x:f>IF(OR($A104="",AC$9="",$D104=""),"",IF(AND($E104&lt;&gt;"",AC$9&lt;=$E104,AC$9+'06 Lists'!$B$11-1&gt;=$D104),"B","")&amp;IF(AND($F104&lt;&gt;"",AC$9&lt;=$F104,AC$9+'06 Lists'!$B$11-1&gt;=$D104),"F",""))</x:f>
      </x:c>
      <x:c r="AD104" s="155" t="str">
        <x:f>IF(OR($A104="",AD$9="",$D104=""),"",IF(AND($E104&lt;&gt;"",AD$9&lt;=$E104,AD$9+'06 Lists'!$B$11-1&gt;=$D104),"B","")&amp;IF(AND($F104&lt;&gt;"",AD$9&lt;=$F104,AD$9+'06 Lists'!$B$11-1&gt;=$D104),"F",""))</x:f>
      </x:c>
      <x:c r="AE104" s="155" t="str">
        <x:f>IF(OR($A104="",AE$9="",$D104=""),"",IF(AND($E104&lt;&gt;"",AE$9&lt;=$E104,AE$9+'06 Lists'!$B$11-1&gt;=$D104),"B","")&amp;IF(AND($F104&lt;&gt;"",AE$9&lt;=$F104,AE$9+'06 Lists'!$B$11-1&gt;=$D104),"F",""))</x:f>
      </x:c>
      <x:c r="AF104" s="155" t="str">
        <x:f>IF(OR($A104="",AF$9="",$D104=""),"",IF(AND($E104&lt;&gt;"",AF$9&lt;=$E104,AF$9+'06 Lists'!$B$11-1&gt;=$D104),"B","")&amp;IF(AND($F104&lt;&gt;"",AF$9&lt;=$F104,AF$9+'06 Lists'!$B$11-1&gt;=$D104),"F",""))</x:f>
      </x:c>
      <x:c r="AG104" s="155" t="str">
        <x:f>IF(OR($A104="",AG$9="",$D104=""),"",IF(AND($E104&lt;&gt;"",AG$9&lt;=$E104,AG$9+'06 Lists'!$B$11-1&gt;=$D104),"B","")&amp;IF(AND($F104&lt;&gt;"",AG$9&lt;=$F104,AG$9+'06 Lists'!$B$11-1&gt;=$D104),"F",""))</x:f>
      </x:c>
    </x:row>
    <x:row r="105" ht="31" customHeight="1">
      <x:c r="A105" s="155" t="str">
        <x:f>IF('B1 Schedule'!A105="","",IF('B1 Schedule'!A105="","",'B1 Schedule'!A105))</x:f>
      </x:c>
      <x:c r="B105" s="155" t="str">
        <x:f>IF('B1 Schedule'!A105="","",IF('B1 Schedule'!B105="","",'B1 Schedule'!B105))</x:f>
      </x:c>
      <x:c r="C105" s="155" t="str">
        <x:f>IF('B1 Schedule'!A105="","",IF('B1 Schedule'!D105="","",'B1 Schedule'!D105))</x:f>
      </x:c>
      <x:c r="D105" s="246" t="str">
        <x:f>IF('B1 Schedule'!A105="","",IF('B1 Schedule'!F105="","",'B1 Schedule'!F105))</x:f>
      </x:c>
      <x:c r="E105" s="246" t="str">
        <x:f>IF('B1 Schedule'!A105="","",IF('B1 Schedule'!G105="","",'B1 Schedule'!G105))</x:f>
      </x:c>
      <x:c r="F105" s="246" t="str">
        <x:f>IF('B1 Schedule'!A105="","",IF('B1 Schedule'!I105&lt;&gt;"",'B1 Schedule'!I105,IF('B1 Schedule'!J105="","",'B1 Schedule'!J105)))</x:f>
      </x:c>
      <x:c r="G105" s="155" t="str">
        <x:f>IF('B1 Schedule'!A105="","",IF('B1 Schedule'!N105="","",'B1 Schedule'!N105))</x:f>
      </x:c>
      <x:c r="H105" s="155" t="str">
        <x:f>IF(OR($A105="",H$9="",$D105=""),"",IF(AND($E105&lt;&gt;"",H$9&lt;=$E105,H$9+'06 Lists'!$B$11-1&gt;=$D105),"B","")&amp;IF(AND($F105&lt;&gt;"",H$9&lt;=$F105,H$9+'06 Lists'!$B$11-1&gt;=$D105),"F",""))</x:f>
      </x:c>
      <x:c r="I105" s="155" t="str">
        <x:f>IF(OR($A105="",I$9="",$D105=""),"",IF(AND($E105&lt;&gt;"",I$9&lt;=$E105,I$9+'06 Lists'!$B$11-1&gt;=$D105),"B","")&amp;IF(AND($F105&lt;&gt;"",I$9&lt;=$F105,I$9+'06 Lists'!$B$11-1&gt;=$D105),"F",""))</x:f>
      </x:c>
      <x:c r="J105" s="155" t="str">
        <x:f>IF(OR($A105="",J$9="",$D105=""),"",IF(AND($E105&lt;&gt;"",J$9&lt;=$E105,J$9+'06 Lists'!$B$11-1&gt;=$D105),"B","")&amp;IF(AND($F105&lt;&gt;"",J$9&lt;=$F105,J$9+'06 Lists'!$B$11-1&gt;=$D105),"F",""))</x:f>
      </x:c>
      <x:c r="K105" s="155" t="str">
        <x:f>IF(OR($A105="",K$9="",$D105=""),"",IF(AND($E105&lt;&gt;"",K$9&lt;=$E105,K$9+'06 Lists'!$B$11-1&gt;=$D105),"B","")&amp;IF(AND($F105&lt;&gt;"",K$9&lt;=$F105,K$9+'06 Lists'!$B$11-1&gt;=$D105),"F",""))</x:f>
      </x:c>
      <x:c r="L105" s="155" t="str">
        <x:f>IF(OR($A105="",L$9="",$D105=""),"",IF(AND($E105&lt;&gt;"",L$9&lt;=$E105,L$9+'06 Lists'!$B$11-1&gt;=$D105),"B","")&amp;IF(AND($F105&lt;&gt;"",L$9&lt;=$F105,L$9+'06 Lists'!$B$11-1&gt;=$D105),"F",""))</x:f>
      </x:c>
      <x:c r="M105" s="155" t="str">
        <x:f>IF(OR($A105="",M$9="",$D105=""),"",IF(AND($E105&lt;&gt;"",M$9&lt;=$E105,M$9+'06 Lists'!$B$11-1&gt;=$D105),"B","")&amp;IF(AND($F105&lt;&gt;"",M$9&lt;=$F105,M$9+'06 Lists'!$B$11-1&gt;=$D105),"F",""))</x:f>
      </x:c>
      <x:c r="N105" s="155" t="str">
        <x:f>IF(OR($A105="",N$9="",$D105=""),"",IF(AND($E105&lt;&gt;"",N$9&lt;=$E105,N$9+'06 Lists'!$B$11-1&gt;=$D105),"B","")&amp;IF(AND($F105&lt;&gt;"",N$9&lt;=$F105,N$9+'06 Lists'!$B$11-1&gt;=$D105),"F",""))</x:f>
      </x:c>
      <x:c r="O105" s="155" t="str">
        <x:f>IF(OR($A105="",O$9="",$D105=""),"",IF(AND($E105&lt;&gt;"",O$9&lt;=$E105,O$9+'06 Lists'!$B$11-1&gt;=$D105),"B","")&amp;IF(AND($F105&lt;&gt;"",O$9&lt;=$F105,O$9+'06 Lists'!$B$11-1&gt;=$D105),"F",""))</x:f>
      </x:c>
      <x:c r="P105" s="155" t="str">
        <x:f>IF(OR($A105="",P$9="",$D105=""),"",IF(AND($E105&lt;&gt;"",P$9&lt;=$E105,P$9+'06 Lists'!$B$11-1&gt;=$D105),"B","")&amp;IF(AND($F105&lt;&gt;"",P$9&lt;=$F105,P$9+'06 Lists'!$B$11-1&gt;=$D105),"F",""))</x:f>
      </x:c>
      <x:c r="Q105" s="155" t="str">
        <x:f>IF(OR($A105="",Q$9="",$D105=""),"",IF(AND($E105&lt;&gt;"",Q$9&lt;=$E105,Q$9+'06 Lists'!$B$11-1&gt;=$D105),"B","")&amp;IF(AND($F105&lt;&gt;"",Q$9&lt;=$F105,Q$9+'06 Lists'!$B$11-1&gt;=$D105),"F",""))</x:f>
      </x:c>
      <x:c r="R105" s="155" t="str">
        <x:f>IF(OR($A105="",R$9="",$D105=""),"",IF(AND($E105&lt;&gt;"",R$9&lt;=$E105,R$9+'06 Lists'!$B$11-1&gt;=$D105),"B","")&amp;IF(AND($F105&lt;&gt;"",R$9&lt;=$F105,R$9+'06 Lists'!$B$11-1&gt;=$D105),"F",""))</x:f>
      </x:c>
      <x:c r="S105" s="155" t="str">
        <x:f>IF(OR($A105="",S$9="",$D105=""),"",IF(AND($E105&lt;&gt;"",S$9&lt;=$E105,S$9+'06 Lists'!$B$11-1&gt;=$D105),"B","")&amp;IF(AND($F105&lt;&gt;"",S$9&lt;=$F105,S$9+'06 Lists'!$B$11-1&gt;=$D105),"F",""))</x:f>
      </x:c>
      <x:c r="T105" s="155" t="str">
        <x:f>IF(OR($A105="",T$9="",$D105=""),"",IF(AND($E105&lt;&gt;"",T$9&lt;=$E105,T$9+'06 Lists'!$B$11-1&gt;=$D105),"B","")&amp;IF(AND($F105&lt;&gt;"",T$9&lt;=$F105,T$9+'06 Lists'!$B$11-1&gt;=$D105),"F",""))</x:f>
      </x:c>
      <x:c r="U105" s="155" t="str">
        <x:f>IF(OR($A105="",U$9="",$D105=""),"",IF(AND($E105&lt;&gt;"",U$9&lt;=$E105,U$9+'06 Lists'!$B$11-1&gt;=$D105),"B","")&amp;IF(AND($F105&lt;&gt;"",U$9&lt;=$F105,U$9+'06 Lists'!$B$11-1&gt;=$D105),"F",""))</x:f>
      </x:c>
      <x:c r="V105" s="155" t="str">
        <x:f>IF(OR($A105="",V$9="",$D105=""),"",IF(AND($E105&lt;&gt;"",V$9&lt;=$E105,V$9+'06 Lists'!$B$11-1&gt;=$D105),"B","")&amp;IF(AND($F105&lt;&gt;"",V$9&lt;=$F105,V$9+'06 Lists'!$B$11-1&gt;=$D105),"F",""))</x:f>
      </x:c>
      <x:c r="W105" s="155" t="str">
        <x:f>IF(OR($A105="",W$9="",$D105=""),"",IF(AND($E105&lt;&gt;"",W$9&lt;=$E105,W$9+'06 Lists'!$B$11-1&gt;=$D105),"B","")&amp;IF(AND($F105&lt;&gt;"",W$9&lt;=$F105,W$9+'06 Lists'!$B$11-1&gt;=$D105),"F",""))</x:f>
      </x:c>
      <x:c r="X105" s="155" t="str">
        <x:f>IF(OR($A105="",X$9="",$D105=""),"",IF(AND($E105&lt;&gt;"",X$9&lt;=$E105,X$9+'06 Lists'!$B$11-1&gt;=$D105),"B","")&amp;IF(AND($F105&lt;&gt;"",X$9&lt;=$F105,X$9+'06 Lists'!$B$11-1&gt;=$D105),"F",""))</x:f>
      </x:c>
      <x:c r="Y105" s="155" t="str">
        <x:f>IF(OR($A105="",Y$9="",$D105=""),"",IF(AND($E105&lt;&gt;"",Y$9&lt;=$E105,Y$9+'06 Lists'!$B$11-1&gt;=$D105),"B","")&amp;IF(AND($F105&lt;&gt;"",Y$9&lt;=$F105,Y$9+'06 Lists'!$B$11-1&gt;=$D105),"F",""))</x:f>
      </x:c>
      <x:c r="Z105" s="155" t="str">
        <x:f>IF(OR($A105="",Z$9="",$D105=""),"",IF(AND($E105&lt;&gt;"",Z$9&lt;=$E105,Z$9+'06 Lists'!$B$11-1&gt;=$D105),"B","")&amp;IF(AND($F105&lt;&gt;"",Z$9&lt;=$F105,Z$9+'06 Lists'!$B$11-1&gt;=$D105),"F",""))</x:f>
      </x:c>
      <x:c r="AA105" s="155" t="str">
        <x:f>IF(OR($A105="",AA$9="",$D105=""),"",IF(AND($E105&lt;&gt;"",AA$9&lt;=$E105,AA$9+'06 Lists'!$B$11-1&gt;=$D105),"B","")&amp;IF(AND($F105&lt;&gt;"",AA$9&lt;=$F105,AA$9+'06 Lists'!$B$11-1&gt;=$D105),"F",""))</x:f>
      </x:c>
      <x:c r="AB105" s="155" t="str">
        <x:f>IF(OR($A105="",AB$9="",$D105=""),"",IF(AND($E105&lt;&gt;"",AB$9&lt;=$E105,AB$9+'06 Lists'!$B$11-1&gt;=$D105),"B","")&amp;IF(AND($F105&lt;&gt;"",AB$9&lt;=$F105,AB$9+'06 Lists'!$B$11-1&gt;=$D105),"F",""))</x:f>
      </x:c>
      <x:c r="AC105" s="155" t="str">
        <x:f>IF(OR($A105="",AC$9="",$D105=""),"",IF(AND($E105&lt;&gt;"",AC$9&lt;=$E105,AC$9+'06 Lists'!$B$11-1&gt;=$D105),"B","")&amp;IF(AND($F105&lt;&gt;"",AC$9&lt;=$F105,AC$9+'06 Lists'!$B$11-1&gt;=$D105),"F",""))</x:f>
      </x:c>
      <x:c r="AD105" s="155" t="str">
        <x:f>IF(OR($A105="",AD$9="",$D105=""),"",IF(AND($E105&lt;&gt;"",AD$9&lt;=$E105,AD$9+'06 Lists'!$B$11-1&gt;=$D105),"B","")&amp;IF(AND($F105&lt;&gt;"",AD$9&lt;=$F105,AD$9+'06 Lists'!$B$11-1&gt;=$D105),"F",""))</x:f>
      </x:c>
      <x:c r="AE105" s="155" t="str">
        <x:f>IF(OR($A105="",AE$9="",$D105=""),"",IF(AND($E105&lt;&gt;"",AE$9&lt;=$E105,AE$9+'06 Lists'!$B$11-1&gt;=$D105),"B","")&amp;IF(AND($F105&lt;&gt;"",AE$9&lt;=$F105,AE$9+'06 Lists'!$B$11-1&gt;=$D105),"F",""))</x:f>
      </x:c>
      <x:c r="AF105" s="155" t="str">
        <x:f>IF(OR($A105="",AF$9="",$D105=""),"",IF(AND($E105&lt;&gt;"",AF$9&lt;=$E105,AF$9+'06 Lists'!$B$11-1&gt;=$D105),"B","")&amp;IF(AND($F105&lt;&gt;"",AF$9&lt;=$F105,AF$9+'06 Lists'!$B$11-1&gt;=$D105),"F",""))</x:f>
      </x:c>
      <x:c r="AG105" s="155" t="str">
        <x:f>IF(OR($A105="",AG$9="",$D105=""),"",IF(AND($E105&lt;&gt;"",AG$9&lt;=$E105,AG$9+'06 Lists'!$B$11-1&gt;=$D105),"B","")&amp;IF(AND($F105&lt;&gt;"",AG$9&lt;=$F105,AG$9+'06 Lists'!$B$11-1&gt;=$D105),"F",""))</x:f>
      </x:c>
    </x:row>
    <x:row r="106" ht="31" customHeight="1">
      <x:c r="A106" s="155" t="str">
        <x:f>IF('B1 Schedule'!A106="","",IF('B1 Schedule'!A106="","",'B1 Schedule'!A106))</x:f>
      </x:c>
      <x:c r="B106" s="155" t="str">
        <x:f>IF('B1 Schedule'!A106="","",IF('B1 Schedule'!B106="","",'B1 Schedule'!B106))</x:f>
      </x:c>
      <x:c r="C106" s="155" t="str">
        <x:f>IF('B1 Schedule'!A106="","",IF('B1 Schedule'!D106="","",'B1 Schedule'!D106))</x:f>
      </x:c>
      <x:c r="D106" s="246" t="str">
        <x:f>IF('B1 Schedule'!A106="","",IF('B1 Schedule'!F106="","",'B1 Schedule'!F106))</x:f>
      </x:c>
      <x:c r="E106" s="246" t="str">
        <x:f>IF('B1 Schedule'!A106="","",IF('B1 Schedule'!G106="","",'B1 Schedule'!G106))</x:f>
      </x:c>
      <x:c r="F106" s="246" t="str">
        <x:f>IF('B1 Schedule'!A106="","",IF('B1 Schedule'!I106&lt;&gt;"",'B1 Schedule'!I106,IF('B1 Schedule'!J106="","",'B1 Schedule'!J106)))</x:f>
      </x:c>
      <x:c r="G106" s="155" t="str">
        <x:f>IF('B1 Schedule'!A106="","",IF('B1 Schedule'!N106="","",'B1 Schedule'!N106))</x:f>
      </x:c>
      <x:c r="H106" s="155" t="str">
        <x:f>IF(OR($A106="",H$9="",$D106=""),"",IF(AND($E106&lt;&gt;"",H$9&lt;=$E106,H$9+'06 Lists'!$B$11-1&gt;=$D106),"B","")&amp;IF(AND($F106&lt;&gt;"",H$9&lt;=$F106,H$9+'06 Lists'!$B$11-1&gt;=$D106),"F",""))</x:f>
      </x:c>
      <x:c r="I106" s="155" t="str">
        <x:f>IF(OR($A106="",I$9="",$D106=""),"",IF(AND($E106&lt;&gt;"",I$9&lt;=$E106,I$9+'06 Lists'!$B$11-1&gt;=$D106),"B","")&amp;IF(AND($F106&lt;&gt;"",I$9&lt;=$F106,I$9+'06 Lists'!$B$11-1&gt;=$D106),"F",""))</x:f>
      </x:c>
      <x:c r="J106" s="155" t="str">
        <x:f>IF(OR($A106="",J$9="",$D106=""),"",IF(AND($E106&lt;&gt;"",J$9&lt;=$E106,J$9+'06 Lists'!$B$11-1&gt;=$D106),"B","")&amp;IF(AND($F106&lt;&gt;"",J$9&lt;=$F106,J$9+'06 Lists'!$B$11-1&gt;=$D106),"F",""))</x:f>
      </x:c>
      <x:c r="K106" s="155" t="str">
        <x:f>IF(OR($A106="",K$9="",$D106=""),"",IF(AND($E106&lt;&gt;"",K$9&lt;=$E106,K$9+'06 Lists'!$B$11-1&gt;=$D106),"B","")&amp;IF(AND($F106&lt;&gt;"",K$9&lt;=$F106,K$9+'06 Lists'!$B$11-1&gt;=$D106),"F",""))</x:f>
      </x:c>
      <x:c r="L106" s="155" t="str">
        <x:f>IF(OR($A106="",L$9="",$D106=""),"",IF(AND($E106&lt;&gt;"",L$9&lt;=$E106,L$9+'06 Lists'!$B$11-1&gt;=$D106),"B","")&amp;IF(AND($F106&lt;&gt;"",L$9&lt;=$F106,L$9+'06 Lists'!$B$11-1&gt;=$D106),"F",""))</x:f>
      </x:c>
      <x:c r="M106" s="155" t="str">
        <x:f>IF(OR($A106="",M$9="",$D106=""),"",IF(AND($E106&lt;&gt;"",M$9&lt;=$E106,M$9+'06 Lists'!$B$11-1&gt;=$D106),"B","")&amp;IF(AND($F106&lt;&gt;"",M$9&lt;=$F106,M$9+'06 Lists'!$B$11-1&gt;=$D106),"F",""))</x:f>
      </x:c>
      <x:c r="N106" s="155" t="str">
        <x:f>IF(OR($A106="",N$9="",$D106=""),"",IF(AND($E106&lt;&gt;"",N$9&lt;=$E106,N$9+'06 Lists'!$B$11-1&gt;=$D106),"B","")&amp;IF(AND($F106&lt;&gt;"",N$9&lt;=$F106,N$9+'06 Lists'!$B$11-1&gt;=$D106),"F",""))</x:f>
      </x:c>
      <x:c r="O106" s="155" t="str">
        <x:f>IF(OR($A106="",O$9="",$D106=""),"",IF(AND($E106&lt;&gt;"",O$9&lt;=$E106,O$9+'06 Lists'!$B$11-1&gt;=$D106),"B","")&amp;IF(AND($F106&lt;&gt;"",O$9&lt;=$F106,O$9+'06 Lists'!$B$11-1&gt;=$D106),"F",""))</x:f>
      </x:c>
      <x:c r="P106" s="155" t="str">
        <x:f>IF(OR($A106="",P$9="",$D106=""),"",IF(AND($E106&lt;&gt;"",P$9&lt;=$E106,P$9+'06 Lists'!$B$11-1&gt;=$D106),"B","")&amp;IF(AND($F106&lt;&gt;"",P$9&lt;=$F106,P$9+'06 Lists'!$B$11-1&gt;=$D106),"F",""))</x:f>
      </x:c>
      <x:c r="Q106" s="155" t="str">
        <x:f>IF(OR($A106="",Q$9="",$D106=""),"",IF(AND($E106&lt;&gt;"",Q$9&lt;=$E106,Q$9+'06 Lists'!$B$11-1&gt;=$D106),"B","")&amp;IF(AND($F106&lt;&gt;"",Q$9&lt;=$F106,Q$9+'06 Lists'!$B$11-1&gt;=$D106),"F",""))</x:f>
      </x:c>
      <x:c r="R106" s="155" t="str">
        <x:f>IF(OR($A106="",R$9="",$D106=""),"",IF(AND($E106&lt;&gt;"",R$9&lt;=$E106,R$9+'06 Lists'!$B$11-1&gt;=$D106),"B","")&amp;IF(AND($F106&lt;&gt;"",R$9&lt;=$F106,R$9+'06 Lists'!$B$11-1&gt;=$D106),"F",""))</x:f>
      </x:c>
      <x:c r="S106" s="155" t="str">
        <x:f>IF(OR($A106="",S$9="",$D106=""),"",IF(AND($E106&lt;&gt;"",S$9&lt;=$E106,S$9+'06 Lists'!$B$11-1&gt;=$D106),"B","")&amp;IF(AND($F106&lt;&gt;"",S$9&lt;=$F106,S$9+'06 Lists'!$B$11-1&gt;=$D106),"F",""))</x:f>
      </x:c>
      <x:c r="T106" s="155" t="str">
        <x:f>IF(OR($A106="",T$9="",$D106=""),"",IF(AND($E106&lt;&gt;"",T$9&lt;=$E106,T$9+'06 Lists'!$B$11-1&gt;=$D106),"B","")&amp;IF(AND($F106&lt;&gt;"",T$9&lt;=$F106,T$9+'06 Lists'!$B$11-1&gt;=$D106),"F",""))</x:f>
      </x:c>
      <x:c r="U106" s="155" t="str">
        <x:f>IF(OR($A106="",U$9="",$D106=""),"",IF(AND($E106&lt;&gt;"",U$9&lt;=$E106,U$9+'06 Lists'!$B$11-1&gt;=$D106),"B","")&amp;IF(AND($F106&lt;&gt;"",U$9&lt;=$F106,U$9+'06 Lists'!$B$11-1&gt;=$D106),"F",""))</x:f>
      </x:c>
      <x:c r="V106" s="155" t="str">
        <x:f>IF(OR($A106="",V$9="",$D106=""),"",IF(AND($E106&lt;&gt;"",V$9&lt;=$E106,V$9+'06 Lists'!$B$11-1&gt;=$D106),"B","")&amp;IF(AND($F106&lt;&gt;"",V$9&lt;=$F106,V$9+'06 Lists'!$B$11-1&gt;=$D106),"F",""))</x:f>
      </x:c>
      <x:c r="W106" s="155" t="str">
        <x:f>IF(OR($A106="",W$9="",$D106=""),"",IF(AND($E106&lt;&gt;"",W$9&lt;=$E106,W$9+'06 Lists'!$B$11-1&gt;=$D106),"B","")&amp;IF(AND($F106&lt;&gt;"",W$9&lt;=$F106,W$9+'06 Lists'!$B$11-1&gt;=$D106),"F",""))</x:f>
      </x:c>
      <x:c r="X106" s="155" t="str">
        <x:f>IF(OR($A106="",X$9="",$D106=""),"",IF(AND($E106&lt;&gt;"",X$9&lt;=$E106,X$9+'06 Lists'!$B$11-1&gt;=$D106),"B","")&amp;IF(AND($F106&lt;&gt;"",X$9&lt;=$F106,X$9+'06 Lists'!$B$11-1&gt;=$D106),"F",""))</x:f>
      </x:c>
      <x:c r="Y106" s="155" t="str">
        <x:f>IF(OR($A106="",Y$9="",$D106=""),"",IF(AND($E106&lt;&gt;"",Y$9&lt;=$E106,Y$9+'06 Lists'!$B$11-1&gt;=$D106),"B","")&amp;IF(AND($F106&lt;&gt;"",Y$9&lt;=$F106,Y$9+'06 Lists'!$B$11-1&gt;=$D106),"F",""))</x:f>
      </x:c>
      <x:c r="Z106" s="155" t="str">
        <x:f>IF(OR($A106="",Z$9="",$D106=""),"",IF(AND($E106&lt;&gt;"",Z$9&lt;=$E106,Z$9+'06 Lists'!$B$11-1&gt;=$D106),"B","")&amp;IF(AND($F106&lt;&gt;"",Z$9&lt;=$F106,Z$9+'06 Lists'!$B$11-1&gt;=$D106),"F",""))</x:f>
      </x:c>
      <x:c r="AA106" s="155" t="str">
        <x:f>IF(OR($A106="",AA$9="",$D106=""),"",IF(AND($E106&lt;&gt;"",AA$9&lt;=$E106,AA$9+'06 Lists'!$B$11-1&gt;=$D106),"B","")&amp;IF(AND($F106&lt;&gt;"",AA$9&lt;=$F106,AA$9+'06 Lists'!$B$11-1&gt;=$D106),"F",""))</x:f>
      </x:c>
      <x:c r="AB106" s="155" t="str">
        <x:f>IF(OR($A106="",AB$9="",$D106=""),"",IF(AND($E106&lt;&gt;"",AB$9&lt;=$E106,AB$9+'06 Lists'!$B$11-1&gt;=$D106),"B","")&amp;IF(AND($F106&lt;&gt;"",AB$9&lt;=$F106,AB$9+'06 Lists'!$B$11-1&gt;=$D106),"F",""))</x:f>
      </x:c>
      <x:c r="AC106" s="155" t="str">
        <x:f>IF(OR($A106="",AC$9="",$D106=""),"",IF(AND($E106&lt;&gt;"",AC$9&lt;=$E106,AC$9+'06 Lists'!$B$11-1&gt;=$D106),"B","")&amp;IF(AND($F106&lt;&gt;"",AC$9&lt;=$F106,AC$9+'06 Lists'!$B$11-1&gt;=$D106),"F",""))</x:f>
      </x:c>
      <x:c r="AD106" s="155" t="str">
        <x:f>IF(OR($A106="",AD$9="",$D106=""),"",IF(AND($E106&lt;&gt;"",AD$9&lt;=$E106,AD$9+'06 Lists'!$B$11-1&gt;=$D106),"B","")&amp;IF(AND($F106&lt;&gt;"",AD$9&lt;=$F106,AD$9+'06 Lists'!$B$11-1&gt;=$D106),"F",""))</x:f>
      </x:c>
      <x:c r="AE106" s="155" t="str">
        <x:f>IF(OR($A106="",AE$9="",$D106=""),"",IF(AND($E106&lt;&gt;"",AE$9&lt;=$E106,AE$9+'06 Lists'!$B$11-1&gt;=$D106),"B","")&amp;IF(AND($F106&lt;&gt;"",AE$9&lt;=$F106,AE$9+'06 Lists'!$B$11-1&gt;=$D106),"F",""))</x:f>
      </x:c>
      <x:c r="AF106" s="155" t="str">
        <x:f>IF(OR($A106="",AF$9="",$D106=""),"",IF(AND($E106&lt;&gt;"",AF$9&lt;=$E106,AF$9+'06 Lists'!$B$11-1&gt;=$D106),"B","")&amp;IF(AND($F106&lt;&gt;"",AF$9&lt;=$F106,AF$9+'06 Lists'!$B$11-1&gt;=$D106),"F",""))</x:f>
      </x:c>
      <x:c r="AG106" s="155" t="str">
        <x:f>IF(OR($A106="",AG$9="",$D106=""),"",IF(AND($E106&lt;&gt;"",AG$9&lt;=$E106,AG$9+'06 Lists'!$B$11-1&gt;=$D106),"B","")&amp;IF(AND($F106&lt;&gt;"",AG$9&lt;=$F106,AG$9+'06 Lists'!$B$11-1&gt;=$D106),"F",""))</x:f>
      </x:c>
    </x:row>
    <x:row r="107" ht="31" customHeight="1">
      <x:c r="A107" s="155" t="str">
        <x:f>IF('B1 Schedule'!A107="","",IF('B1 Schedule'!A107="","",'B1 Schedule'!A107))</x:f>
      </x:c>
      <x:c r="B107" s="155" t="str">
        <x:f>IF('B1 Schedule'!A107="","",IF('B1 Schedule'!B107="","",'B1 Schedule'!B107))</x:f>
      </x:c>
      <x:c r="C107" s="155" t="str">
        <x:f>IF('B1 Schedule'!A107="","",IF('B1 Schedule'!D107="","",'B1 Schedule'!D107))</x:f>
      </x:c>
      <x:c r="D107" s="246" t="str">
        <x:f>IF('B1 Schedule'!A107="","",IF('B1 Schedule'!F107="","",'B1 Schedule'!F107))</x:f>
      </x:c>
      <x:c r="E107" s="246" t="str">
        <x:f>IF('B1 Schedule'!A107="","",IF('B1 Schedule'!G107="","",'B1 Schedule'!G107))</x:f>
      </x:c>
      <x:c r="F107" s="246" t="str">
        <x:f>IF('B1 Schedule'!A107="","",IF('B1 Schedule'!I107&lt;&gt;"",'B1 Schedule'!I107,IF('B1 Schedule'!J107="","",'B1 Schedule'!J107)))</x:f>
      </x:c>
      <x:c r="G107" s="155" t="str">
        <x:f>IF('B1 Schedule'!A107="","",IF('B1 Schedule'!N107="","",'B1 Schedule'!N107))</x:f>
      </x:c>
      <x:c r="H107" s="155" t="str">
        <x:f>IF(OR($A107="",H$9="",$D107=""),"",IF(AND($E107&lt;&gt;"",H$9&lt;=$E107,H$9+'06 Lists'!$B$11-1&gt;=$D107),"B","")&amp;IF(AND($F107&lt;&gt;"",H$9&lt;=$F107,H$9+'06 Lists'!$B$11-1&gt;=$D107),"F",""))</x:f>
      </x:c>
      <x:c r="I107" s="155" t="str">
        <x:f>IF(OR($A107="",I$9="",$D107=""),"",IF(AND($E107&lt;&gt;"",I$9&lt;=$E107,I$9+'06 Lists'!$B$11-1&gt;=$D107),"B","")&amp;IF(AND($F107&lt;&gt;"",I$9&lt;=$F107,I$9+'06 Lists'!$B$11-1&gt;=$D107),"F",""))</x:f>
      </x:c>
      <x:c r="J107" s="155" t="str">
        <x:f>IF(OR($A107="",J$9="",$D107=""),"",IF(AND($E107&lt;&gt;"",J$9&lt;=$E107,J$9+'06 Lists'!$B$11-1&gt;=$D107),"B","")&amp;IF(AND($F107&lt;&gt;"",J$9&lt;=$F107,J$9+'06 Lists'!$B$11-1&gt;=$D107),"F",""))</x:f>
      </x:c>
      <x:c r="K107" s="155" t="str">
        <x:f>IF(OR($A107="",K$9="",$D107=""),"",IF(AND($E107&lt;&gt;"",K$9&lt;=$E107,K$9+'06 Lists'!$B$11-1&gt;=$D107),"B","")&amp;IF(AND($F107&lt;&gt;"",K$9&lt;=$F107,K$9+'06 Lists'!$B$11-1&gt;=$D107),"F",""))</x:f>
      </x:c>
      <x:c r="L107" s="155" t="str">
        <x:f>IF(OR($A107="",L$9="",$D107=""),"",IF(AND($E107&lt;&gt;"",L$9&lt;=$E107,L$9+'06 Lists'!$B$11-1&gt;=$D107),"B","")&amp;IF(AND($F107&lt;&gt;"",L$9&lt;=$F107,L$9+'06 Lists'!$B$11-1&gt;=$D107),"F",""))</x:f>
      </x:c>
      <x:c r="M107" s="155" t="str">
        <x:f>IF(OR($A107="",M$9="",$D107=""),"",IF(AND($E107&lt;&gt;"",M$9&lt;=$E107,M$9+'06 Lists'!$B$11-1&gt;=$D107),"B","")&amp;IF(AND($F107&lt;&gt;"",M$9&lt;=$F107,M$9+'06 Lists'!$B$11-1&gt;=$D107),"F",""))</x:f>
      </x:c>
      <x:c r="N107" s="155" t="str">
        <x:f>IF(OR($A107="",N$9="",$D107=""),"",IF(AND($E107&lt;&gt;"",N$9&lt;=$E107,N$9+'06 Lists'!$B$11-1&gt;=$D107),"B","")&amp;IF(AND($F107&lt;&gt;"",N$9&lt;=$F107,N$9+'06 Lists'!$B$11-1&gt;=$D107),"F",""))</x:f>
      </x:c>
      <x:c r="O107" s="155" t="str">
        <x:f>IF(OR($A107="",O$9="",$D107=""),"",IF(AND($E107&lt;&gt;"",O$9&lt;=$E107,O$9+'06 Lists'!$B$11-1&gt;=$D107),"B","")&amp;IF(AND($F107&lt;&gt;"",O$9&lt;=$F107,O$9+'06 Lists'!$B$11-1&gt;=$D107),"F",""))</x:f>
      </x:c>
      <x:c r="P107" s="155" t="str">
        <x:f>IF(OR($A107="",P$9="",$D107=""),"",IF(AND($E107&lt;&gt;"",P$9&lt;=$E107,P$9+'06 Lists'!$B$11-1&gt;=$D107),"B","")&amp;IF(AND($F107&lt;&gt;"",P$9&lt;=$F107,P$9+'06 Lists'!$B$11-1&gt;=$D107),"F",""))</x:f>
      </x:c>
      <x:c r="Q107" s="155" t="str">
        <x:f>IF(OR($A107="",Q$9="",$D107=""),"",IF(AND($E107&lt;&gt;"",Q$9&lt;=$E107,Q$9+'06 Lists'!$B$11-1&gt;=$D107),"B","")&amp;IF(AND($F107&lt;&gt;"",Q$9&lt;=$F107,Q$9+'06 Lists'!$B$11-1&gt;=$D107),"F",""))</x:f>
      </x:c>
      <x:c r="R107" s="155" t="str">
        <x:f>IF(OR($A107="",R$9="",$D107=""),"",IF(AND($E107&lt;&gt;"",R$9&lt;=$E107,R$9+'06 Lists'!$B$11-1&gt;=$D107),"B","")&amp;IF(AND($F107&lt;&gt;"",R$9&lt;=$F107,R$9+'06 Lists'!$B$11-1&gt;=$D107),"F",""))</x:f>
      </x:c>
      <x:c r="S107" s="155" t="str">
        <x:f>IF(OR($A107="",S$9="",$D107=""),"",IF(AND($E107&lt;&gt;"",S$9&lt;=$E107,S$9+'06 Lists'!$B$11-1&gt;=$D107),"B","")&amp;IF(AND($F107&lt;&gt;"",S$9&lt;=$F107,S$9+'06 Lists'!$B$11-1&gt;=$D107),"F",""))</x:f>
      </x:c>
      <x:c r="T107" s="155" t="str">
        <x:f>IF(OR($A107="",T$9="",$D107=""),"",IF(AND($E107&lt;&gt;"",T$9&lt;=$E107,T$9+'06 Lists'!$B$11-1&gt;=$D107),"B","")&amp;IF(AND($F107&lt;&gt;"",T$9&lt;=$F107,T$9+'06 Lists'!$B$11-1&gt;=$D107),"F",""))</x:f>
      </x:c>
      <x:c r="U107" s="155" t="str">
        <x:f>IF(OR($A107="",U$9="",$D107=""),"",IF(AND($E107&lt;&gt;"",U$9&lt;=$E107,U$9+'06 Lists'!$B$11-1&gt;=$D107),"B","")&amp;IF(AND($F107&lt;&gt;"",U$9&lt;=$F107,U$9+'06 Lists'!$B$11-1&gt;=$D107),"F",""))</x:f>
      </x:c>
      <x:c r="V107" s="155" t="str">
        <x:f>IF(OR($A107="",V$9="",$D107=""),"",IF(AND($E107&lt;&gt;"",V$9&lt;=$E107,V$9+'06 Lists'!$B$11-1&gt;=$D107),"B","")&amp;IF(AND($F107&lt;&gt;"",V$9&lt;=$F107,V$9+'06 Lists'!$B$11-1&gt;=$D107),"F",""))</x:f>
      </x:c>
      <x:c r="W107" s="155" t="str">
        <x:f>IF(OR($A107="",W$9="",$D107=""),"",IF(AND($E107&lt;&gt;"",W$9&lt;=$E107,W$9+'06 Lists'!$B$11-1&gt;=$D107),"B","")&amp;IF(AND($F107&lt;&gt;"",W$9&lt;=$F107,W$9+'06 Lists'!$B$11-1&gt;=$D107),"F",""))</x:f>
      </x:c>
      <x:c r="X107" s="155" t="str">
        <x:f>IF(OR($A107="",X$9="",$D107=""),"",IF(AND($E107&lt;&gt;"",X$9&lt;=$E107,X$9+'06 Lists'!$B$11-1&gt;=$D107),"B","")&amp;IF(AND($F107&lt;&gt;"",X$9&lt;=$F107,X$9+'06 Lists'!$B$11-1&gt;=$D107),"F",""))</x:f>
      </x:c>
      <x:c r="Y107" s="155" t="str">
        <x:f>IF(OR($A107="",Y$9="",$D107=""),"",IF(AND($E107&lt;&gt;"",Y$9&lt;=$E107,Y$9+'06 Lists'!$B$11-1&gt;=$D107),"B","")&amp;IF(AND($F107&lt;&gt;"",Y$9&lt;=$F107,Y$9+'06 Lists'!$B$11-1&gt;=$D107),"F",""))</x:f>
      </x:c>
      <x:c r="Z107" s="155" t="str">
        <x:f>IF(OR($A107="",Z$9="",$D107=""),"",IF(AND($E107&lt;&gt;"",Z$9&lt;=$E107,Z$9+'06 Lists'!$B$11-1&gt;=$D107),"B","")&amp;IF(AND($F107&lt;&gt;"",Z$9&lt;=$F107,Z$9+'06 Lists'!$B$11-1&gt;=$D107),"F",""))</x:f>
      </x:c>
      <x:c r="AA107" s="155" t="str">
        <x:f>IF(OR($A107="",AA$9="",$D107=""),"",IF(AND($E107&lt;&gt;"",AA$9&lt;=$E107,AA$9+'06 Lists'!$B$11-1&gt;=$D107),"B","")&amp;IF(AND($F107&lt;&gt;"",AA$9&lt;=$F107,AA$9+'06 Lists'!$B$11-1&gt;=$D107),"F",""))</x:f>
      </x:c>
      <x:c r="AB107" s="155" t="str">
        <x:f>IF(OR($A107="",AB$9="",$D107=""),"",IF(AND($E107&lt;&gt;"",AB$9&lt;=$E107,AB$9+'06 Lists'!$B$11-1&gt;=$D107),"B","")&amp;IF(AND($F107&lt;&gt;"",AB$9&lt;=$F107,AB$9+'06 Lists'!$B$11-1&gt;=$D107),"F",""))</x:f>
      </x:c>
      <x:c r="AC107" s="155" t="str">
        <x:f>IF(OR($A107="",AC$9="",$D107=""),"",IF(AND($E107&lt;&gt;"",AC$9&lt;=$E107,AC$9+'06 Lists'!$B$11-1&gt;=$D107),"B","")&amp;IF(AND($F107&lt;&gt;"",AC$9&lt;=$F107,AC$9+'06 Lists'!$B$11-1&gt;=$D107),"F",""))</x:f>
      </x:c>
      <x:c r="AD107" s="155" t="str">
        <x:f>IF(OR($A107="",AD$9="",$D107=""),"",IF(AND($E107&lt;&gt;"",AD$9&lt;=$E107,AD$9+'06 Lists'!$B$11-1&gt;=$D107),"B","")&amp;IF(AND($F107&lt;&gt;"",AD$9&lt;=$F107,AD$9+'06 Lists'!$B$11-1&gt;=$D107),"F",""))</x:f>
      </x:c>
      <x:c r="AE107" s="155" t="str">
        <x:f>IF(OR($A107="",AE$9="",$D107=""),"",IF(AND($E107&lt;&gt;"",AE$9&lt;=$E107,AE$9+'06 Lists'!$B$11-1&gt;=$D107),"B","")&amp;IF(AND($F107&lt;&gt;"",AE$9&lt;=$F107,AE$9+'06 Lists'!$B$11-1&gt;=$D107),"F",""))</x:f>
      </x:c>
      <x:c r="AF107" s="155" t="str">
        <x:f>IF(OR($A107="",AF$9="",$D107=""),"",IF(AND($E107&lt;&gt;"",AF$9&lt;=$E107,AF$9+'06 Lists'!$B$11-1&gt;=$D107),"B","")&amp;IF(AND($F107&lt;&gt;"",AF$9&lt;=$F107,AF$9+'06 Lists'!$B$11-1&gt;=$D107),"F",""))</x:f>
      </x:c>
      <x:c r="AG107" s="155" t="str">
        <x:f>IF(OR($A107="",AG$9="",$D107=""),"",IF(AND($E107&lt;&gt;"",AG$9&lt;=$E107,AG$9+'06 Lists'!$B$11-1&gt;=$D107),"B","")&amp;IF(AND($F107&lt;&gt;"",AG$9&lt;=$F107,AG$9+'06 Lists'!$B$11-1&gt;=$D107),"F",""))</x:f>
      </x:c>
    </x:row>
    <x:row r="108" ht="31" customHeight="1">
      <x:c r="A108" s="155" t="str">
        <x:f>IF('B1 Schedule'!A108="","",IF('B1 Schedule'!A108="","",'B1 Schedule'!A108))</x:f>
      </x:c>
      <x:c r="B108" s="155" t="str">
        <x:f>IF('B1 Schedule'!A108="","",IF('B1 Schedule'!B108="","",'B1 Schedule'!B108))</x:f>
      </x:c>
      <x:c r="C108" s="155" t="str">
        <x:f>IF('B1 Schedule'!A108="","",IF('B1 Schedule'!D108="","",'B1 Schedule'!D108))</x:f>
      </x:c>
      <x:c r="D108" s="246" t="str">
        <x:f>IF('B1 Schedule'!A108="","",IF('B1 Schedule'!F108="","",'B1 Schedule'!F108))</x:f>
      </x:c>
      <x:c r="E108" s="246" t="str">
        <x:f>IF('B1 Schedule'!A108="","",IF('B1 Schedule'!G108="","",'B1 Schedule'!G108))</x:f>
      </x:c>
      <x:c r="F108" s="246" t="str">
        <x:f>IF('B1 Schedule'!A108="","",IF('B1 Schedule'!I108&lt;&gt;"",'B1 Schedule'!I108,IF('B1 Schedule'!J108="","",'B1 Schedule'!J108)))</x:f>
      </x:c>
      <x:c r="G108" s="155" t="str">
        <x:f>IF('B1 Schedule'!A108="","",IF('B1 Schedule'!N108="","",'B1 Schedule'!N108))</x:f>
      </x:c>
      <x:c r="H108" s="155" t="str">
        <x:f>IF(OR($A108="",H$9="",$D108=""),"",IF(AND($E108&lt;&gt;"",H$9&lt;=$E108,H$9+'06 Lists'!$B$11-1&gt;=$D108),"B","")&amp;IF(AND($F108&lt;&gt;"",H$9&lt;=$F108,H$9+'06 Lists'!$B$11-1&gt;=$D108),"F",""))</x:f>
      </x:c>
      <x:c r="I108" s="155" t="str">
        <x:f>IF(OR($A108="",I$9="",$D108=""),"",IF(AND($E108&lt;&gt;"",I$9&lt;=$E108,I$9+'06 Lists'!$B$11-1&gt;=$D108),"B","")&amp;IF(AND($F108&lt;&gt;"",I$9&lt;=$F108,I$9+'06 Lists'!$B$11-1&gt;=$D108),"F",""))</x:f>
      </x:c>
      <x:c r="J108" s="155" t="str">
        <x:f>IF(OR($A108="",J$9="",$D108=""),"",IF(AND($E108&lt;&gt;"",J$9&lt;=$E108,J$9+'06 Lists'!$B$11-1&gt;=$D108),"B","")&amp;IF(AND($F108&lt;&gt;"",J$9&lt;=$F108,J$9+'06 Lists'!$B$11-1&gt;=$D108),"F",""))</x:f>
      </x:c>
      <x:c r="K108" s="155" t="str">
        <x:f>IF(OR($A108="",K$9="",$D108=""),"",IF(AND($E108&lt;&gt;"",K$9&lt;=$E108,K$9+'06 Lists'!$B$11-1&gt;=$D108),"B","")&amp;IF(AND($F108&lt;&gt;"",K$9&lt;=$F108,K$9+'06 Lists'!$B$11-1&gt;=$D108),"F",""))</x:f>
      </x:c>
      <x:c r="L108" s="155" t="str">
        <x:f>IF(OR($A108="",L$9="",$D108=""),"",IF(AND($E108&lt;&gt;"",L$9&lt;=$E108,L$9+'06 Lists'!$B$11-1&gt;=$D108),"B","")&amp;IF(AND($F108&lt;&gt;"",L$9&lt;=$F108,L$9+'06 Lists'!$B$11-1&gt;=$D108),"F",""))</x:f>
      </x:c>
      <x:c r="M108" s="155" t="str">
        <x:f>IF(OR($A108="",M$9="",$D108=""),"",IF(AND($E108&lt;&gt;"",M$9&lt;=$E108,M$9+'06 Lists'!$B$11-1&gt;=$D108),"B","")&amp;IF(AND($F108&lt;&gt;"",M$9&lt;=$F108,M$9+'06 Lists'!$B$11-1&gt;=$D108),"F",""))</x:f>
      </x:c>
      <x:c r="N108" s="155" t="str">
        <x:f>IF(OR($A108="",N$9="",$D108=""),"",IF(AND($E108&lt;&gt;"",N$9&lt;=$E108,N$9+'06 Lists'!$B$11-1&gt;=$D108),"B","")&amp;IF(AND($F108&lt;&gt;"",N$9&lt;=$F108,N$9+'06 Lists'!$B$11-1&gt;=$D108),"F",""))</x:f>
      </x:c>
      <x:c r="O108" s="155" t="str">
        <x:f>IF(OR($A108="",O$9="",$D108=""),"",IF(AND($E108&lt;&gt;"",O$9&lt;=$E108,O$9+'06 Lists'!$B$11-1&gt;=$D108),"B","")&amp;IF(AND($F108&lt;&gt;"",O$9&lt;=$F108,O$9+'06 Lists'!$B$11-1&gt;=$D108),"F",""))</x:f>
      </x:c>
      <x:c r="P108" s="155" t="str">
        <x:f>IF(OR($A108="",P$9="",$D108=""),"",IF(AND($E108&lt;&gt;"",P$9&lt;=$E108,P$9+'06 Lists'!$B$11-1&gt;=$D108),"B","")&amp;IF(AND($F108&lt;&gt;"",P$9&lt;=$F108,P$9+'06 Lists'!$B$11-1&gt;=$D108),"F",""))</x:f>
      </x:c>
      <x:c r="Q108" s="155" t="str">
        <x:f>IF(OR($A108="",Q$9="",$D108=""),"",IF(AND($E108&lt;&gt;"",Q$9&lt;=$E108,Q$9+'06 Lists'!$B$11-1&gt;=$D108),"B","")&amp;IF(AND($F108&lt;&gt;"",Q$9&lt;=$F108,Q$9+'06 Lists'!$B$11-1&gt;=$D108),"F",""))</x:f>
      </x:c>
      <x:c r="R108" s="155" t="str">
        <x:f>IF(OR($A108="",R$9="",$D108=""),"",IF(AND($E108&lt;&gt;"",R$9&lt;=$E108,R$9+'06 Lists'!$B$11-1&gt;=$D108),"B","")&amp;IF(AND($F108&lt;&gt;"",R$9&lt;=$F108,R$9+'06 Lists'!$B$11-1&gt;=$D108),"F",""))</x:f>
      </x:c>
      <x:c r="S108" s="155" t="str">
        <x:f>IF(OR($A108="",S$9="",$D108=""),"",IF(AND($E108&lt;&gt;"",S$9&lt;=$E108,S$9+'06 Lists'!$B$11-1&gt;=$D108),"B","")&amp;IF(AND($F108&lt;&gt;"",S$9&lt;=$F108,S$9+'06 Lists'!$B$11-1&gt;=$D108),"F",""))</x:f>
      </x:c>
      <x:c r="T108" s="155" t="str">
        <x:f>IF(OR($A108="",T$9="",$D108=""),"",IF(AND($E108&lt;&gt;"",T$9&lt;=$E108,T$9+'06 Lists'!$B$11-1&gt;=$D108),"B","")&amp;IF(AND($F108&lt;&gt;"",T$9&lt;=$F108,T$9+'06 Lists'!$B$11-1&gt;=$D108),"F",""))</x:f>
      </x:c>
      <x:c r="U108" s="155" t="str">
        <x:f>IF(OR($A108="",U$9="",$D108=""),"",IF(AND($E108&lt;&gt;"",U$9&lt;=$E108,U$9+'06 Lists'!$B$11-1&gt;=$D108),"B","")&amp;IF(AND($F108&lt;&gt;"",U$9&lt;=$F108,U$9+'06 Lists'!$B$11-1&gt;=$D108),"F",""))</x:f>
      </x:c>
      <x:c r="V108" s="155" t="str">
        <x:f>IF(OR($A108="",V$9="",$D108=""),"",IF(AND($E108&lt;&gt;"",V$9&lt;=$E108,V$9+'06 Lists'!$B$11-1&gt;=$D108),"B","")&amp;IF(AND($F108&lt;&gt;"",V$9&lt;=$F108,V$9+'06 Lists'!$B$11-1&gt;=$D108),"F",""))</x:f>
      </x:c>
      <x:c r="W108" s="155" t="str">
        <x:f>IF(OR($A108="",W$9="",$D108=""),"",IF(AND($E108&lt;&gt;"",W$9&lt;=$E108,W$9+'06 Lists'!$B$11-1&gt;=$D108),"B","")&amp;IF(AND($F108&lt;&gt;"",W$9&lt;=$F108,W$9+'06 Lists'!$B$11-1&gt;=$D108),"F",""))</x:f>
      </x:c>
      <x:c r="X108" s="155" t="str">
        <x:f>IF(OR($A108="",X$9="",$D108=""),"",IF(AND($E108&lt;&gt;"",X$9&lt;=$E108,X$9+'06 Lists'!$B$11-1&gt;=$D108),"B","")&amp;IF(AND($F108&lt;&gt;"",X$9&lt;=$F108,X$9+'06 Lists'!$B$11-1&gt;=$D108),"F",""))</x:f>
      </x:c>
      <x:c r="Y108" s="155" t="str">
        <x:f>IF(OR($A108="",Y$9="",$D108=""),"",IF(AND($E108&lt;&gt;"",Y$9&lt;=$E108,Y$9+'06 Lists'!$B$11-1&gt;=$D108),"B","")&amp;IF(AND($F108&lt;&gt;"",Y$9&lt;=$F108,Y$9+'06 Lists'!$B$11-1&gt;=$D108),"F",""))</x:f>
      </x:c>
      <x:c r="Z108" s="155" t="str">
        <x:f>IF(OR($A108="",Z$9="",$D108=""),"",IF(AND($E108&lt;&gt;"",Z$9&lt;=$E108,Z$9+'06 Lists'!$B$11-1&gt;=$D108),"B","")&amp;IF(AND($F108&lt;&gt;"",Z$9&lt;=$F108,Z$9+'06 Lists'!$B$11-1&gt;=$D108),"F",""))</x:f>
      </x:c>
      <x:c r="AA108" s="155" t="str">
        <x:f>IF(OR($A108="",AA$9="",$D108=""),"",IF(AND($E108&lt;&gt;"",AA$9&lt;=$E108,AA$9+'06 Lists'!$B$11-1&gt;=$D108),"B","")&amp;IF(AND($F108&lt;&gt;"",AA$9&lt;=$F108,AA$9+'06 Lists'!$B$11-1&gt;=$D108),"F",""))</x:f>
      </x:c>
      <x:c r="AB108" s="155" t="str">
        <x:f>IF(OR($A108="",AB$9="",$D108=""),"",IF(AND($E108&lt;&gt;"",AB$9&lt;=$E108,AB$9+'06 Lists'!$B$11-1&gt;=$D108),"B","")&amp;IF(AND($F108&lt;&gt;"",AB$9&lt;=$F108,AB$9+'06 Lists'!$B$11-1&gt;=$D108),"F",""))</x:f>
      </x:c>
      <x:c r="AC108" s="155" t="str">
        <x:f>IF(OR($A108="",AC$9="",$D108=""),"",IF(AND($E108&lt;&gt;"",AC$9&lt;=$E108,AC$9+'06 Lists'!$B$11-1&gt;=$D108),"B","")&amp;IF(AND($F108&lt;&gt;"",AC$9&lt;=$F108,AC$9+'06 Lists'!$B$11-1&gt;=$D108),"F",""))</x:f>
      </x:c>
      <x:c r="AD108" s="155" t="str">
        <x:f>IF(OR($A108="",AD$9="",$D108=""),"",IF(AND($E108&lt;&gt;"",AD$9&lt;=$E108,AD$9+'06 Lists'!$B$11-1&gt;=$D108),"B","")&amp;IF(AND($F108&lt;&gt;"",AD$9&lt;=$F108,AD$9+'06 Lists'!$B$11-1&gt;=$D108),"F",""))</x:f>
      </x:c>
      <x:c r="AE108" s="155" t="str">
        <x:f>IF(OR($A108="",AE$9="",$D108=""),"",IF(AND($E108&lt;&gt;"",AE$9&lt;=$E108,AE$9+'06 Lists'!$B$11-1&gt;=$D108),"B","")&amp;IF(AND($F108&lt;&gt;"",AE$9&lt;=$F108,AE$9+'06 Lists'!$B$11-1&gt;=$D108),"F",""))</x:f>
      </x:c>
      <x:c r="AF108" s="155" t="str">
        <x:f>IF(OR($A108="",AF$9="",$D108=""),"",IF(AND($E108&lt;&gt;"",AF$9&lt;=$E108,AF$9+'06 Lists'!$B$11-1&gt;=$D108),"B","")&amp;IF(AND($F108&lt;&gt;"",AF$9&lt;=$F108,AF$9+'06 Lists'!$B$11-1&gt;=$D108),"F",""))</x:f>
      </x:c>
      <x:c r="AG108" s="155" t="str">
        <x:f>IF(OR($A108="",AG$9="",$D108=""),"",IF(AND($E108&lt;&gt;"",AG$9&lt;=$E108,AG$9+'06 Lists'!$B$11-1&gt;=$D108),"B","")&amp;IF(AND($F108&lt;&gt;"",AG$9&lt;=$F108,AG$9+'06 Lists'!$B$11-1&gt;=$D108),"F",""))</x:f>
      </x:c>
    </x:row>
    <x:row r="109" ht="31" customHeight="1">
      <x:c r="A109" s="155" t="str">
        <x:f>IF('B1 Schedule'!A109="","",IF('B1 Schedule'!A109="","",'B1 Schedule'!A109))</x:f>
      </x:c>
      <x:c r="B109" s="155" t="str">
        <x:f>IF('B1 Schedule'!A109="","",IF('B1 Schedule'!B109="","",'B1 Schedule'!B109))</x:f>
      </x:c>
      <x:c r="C109" s="155" t="str">
        <x:f>IF('B1 Schedule'!A109="","",IF('B1 Schedule'!D109="","",'B1 Schedule'!D109))</x:f>
      </x:c>
      <x:c r="D109" s="246" t="str">
        <x:f>IF('B1 Schedule'!A109="","",IF('B1 Schedule'!F109="","",'B1 Schedule'!F109))</x:f>
      </x:c>
      <x:c r="E109" s="246" t="str">
        <x:f>IF('B1 Schedule'!A109="","",IF('B1 Schedule'!G109="","",'B1 Schedule'!G109))</x:f>
      </x:c>
      <x:c r="F109" s="246" t="str">
        <x:f>IF('B1 Schedule'!A109="","",IF('B1 Schedule'!I109&lt;&gt;"",'B1 Schedule'!I109,IF('B1 Schedule'!J109="","",'B1 Schedule'!J109)))</x:f>
      </x:c>
      <x:c r="G109" s="155" t="str">
        <x:f>IF('B1 Schedule'!A109="","",IF('B1 Schedule'!N109="","",'B1 Schedule'!N109))</x:f>
      </x:c>
      <x:c r="H109" s="155" t="str">
        <x:f>IF(OR($A109="",H$9="",$D109=""),"",IF(AND($E109&lt;&gt;"",H$9&lt;=$E109,H$9+'06 Lists'!$B$11-1&gt;=$D109),"B","")&amp;IF(AND($F109&lt;&gt;"",H$9&lt;=$F109,H$9+'06 Lists'!$B$11-1&gt;=$D109),"F",""))</x:f>
      </x:c>
      <x:c r="I109" s="155" t="str">
        <x:f>IF(OR($A109="",I$9="",$D109=""),"",IF(AND($E109&lt;&gt;"",I$9&lt;=$E109,I$9+'06 Lists'!$B$11-1&gt;=$D109),"B","")&amp;IF(AND($F109&lt;&gt;"",I$9&lt;=$F109,I$9+'06 Lists'!$B$11-1&gt;=$D109),"F",""))</x:f>
      </x:c>
      <x:c r="J109" s="155" t="str">
        <x:f>IF(OR($A109="",J$9="",$D109=""),"",IF(AND($E109&lt;&gt;"",J$9&lt;=$E109,J$9+'06 Lists'!$B$11-1&gt;=$D109),"B","")&amp;IF(AND($F109&lt;&gt;"",J$9&lt;=$F109,J$9+'06 Lists'!$B$11-1&gt;=$D109),"F",""))</x:f>
      </x:c>
      <x:c r="K109" s="155" t="str">
        <x:f>IF(OR($A109="",K$9="",$D109=""),"",IF(AND($E109&lt;&gt;"",K$9&lt;=$E109,K$9+'06 Lists'!$B$11-1&gt;=$D109),"B","")&amp;IF(AND($F109&lt;&gt;"",K$9&lt;=$F109,K$9+'06 Lists'!$B$11-1&gt;=$D109),"F",""))</x:f>
      </x:c>
      <x:c r="L109" s="155" t="str">
        <x:f>IF(OR($A109="",L$9="",$D109=""),"",IF(AND($E109&lt;&gt;"",L$9&lt;=$E109,L$9+'06 Lists'!$B$11-1&gt;=$D109),"B","")&amp;IF(AND($F109&lt;&gt;"",L$9&lt;=$F109,L$9+'06 Lists'!$B$11-1&gt;=$D109),"F",""))</x:f>
      </x:c>
      <x:c r="M109" s="155" t="str">
        <x:f>IF(OR($A109="",M$9="",$D109=""),"",IF(AND($E109&lt;&gt;"",M$9&lt;=$E109,M$9+'06 Lists'!$B$11-1&gt;=$D109),"B","")&amp;IF(AND($F109&lt;&gt;"",M$9&lt;=$F109,M$9+'06 Lists'!$B$11-1&gt;=$D109),"F",""))</x:f>
      </x:c>
      <x:c r="N109" s="155" t="str">
        <x:f>IF(OR($A109="",N$9="",$D109=""),"",IF(AND($E109&lt;&gt;"",N$9&lt;=$E109,N$9+'06 Lists'!$B$11-1&gt;=$D109),"B","")&amp;IF(AND($F109&lt;&gt;"",N$9&lt;=$F109,N$9+'06 Lists'!$B$11-1&gt;=$D109),"F",""))</x:f>
      </x:c>
      <x:c r="O109" s="155" t="str">
        <x:f>IF(OR($A109="",O$9="",$D109=""),"",IF(AND($E109&lt;&gt;"",O$9&lt;=$E109,O$9+'06 Lists'!$B$11-1&gt;=$D109),"B","")&amp;IF(AND($F109&lt;&gt;"",O$9&lt;=$F109,O$9+'06 Lists'!$B$11-1&gt;=$D109),"F",""))</x:f>
      </x:c>
      <x:c r="P109" s="155" t="str">
        <x:f>IF(OR($A109="",P$9="",$D109=""),"",IF(AND($E109&lt;&gt;"",P$9&lt;=$E109,P$9+'06 Lists'!$B$11-1&gt;=$D109),"B","")&amp;IF(AND($F109&lt;&gt;"",P$9&lt;=$F109,P$9+'06 Lists'!$B$11-1&gt;=$D109),"F",""))</x:f>
      </x:c>
      <x:c r="Q109" s="155" t="str">
        <x:f>IF(OR($A109="",Q$9="",$D109=""),"",IF(AND($E109&lt;&gt;"",Q$9&lt;=$E109,Q$9+'06 Lists'!$B$11-1&gt;=$D109),"B","")&amp;IF(AND($F109&lt;&gt;"",Q$9&lt;=$F109,Q$9+'06 Lists'!$B$11-1&gt;=$D109),"F",""))</x:f>
      </x:c>
      <x:c r="R109" s="155" t="str">
        <x:f>IF(OR($A109="",R$9="",$D109=""),"",IF(AND($E109&lt;&gt;"",R$9&lt;=$E109,R$9+'06 Lists'!$B$11-1&gt;=$D109),"B","")&amp;IF(AND($F109&lt;&gt;"",R$9&lt;=$F109,R$9+'06 Lists'!$B$11-1&gt;=$D109),"F",""))</x:f>
      </x:c>
      <x:c r="S109" s="155" t="str">
        <x:f>IF(OR($A109="",S$9="",$D109=""),"",IF(AND($E109&lt;&gt;"",S$9&lt;=$E109,S$9+'06 Lists'!$B$11-1&gt;=$D109),"B","")&amp;IF(AND($F109&lt;&gt;"",S$9&lt;=$F109,S$9+'06 Lists'!$B$11-1&gt;=$D109),"F",""))</x:f>
      </x:c>
      <x:c r="T109" s="155" t="str">
        <x:f>IF(OR($A109="",T$9="",$D109=""),"",IF(AND($E109&lt;&gt;"",T$9&lt;=$E109,T$9+'06 Lists'!$B$11-1&gt;=$D109),"B","")&amp;IF(AND($F109&lt;&gt;"",T$9&lt;=$F109,T$9+'06 Lists'!$B$11-1&gt;=$D109),"F",""))</x:f>
      </x:c>
      <x:c r="U109" s="155" t="str">
        <x:f>IF(OR($A109="",U$9="",$D109=""),"",IF(AND($E109&lt;&gt;"",U$9&lt;=$E109,U$9+'06 Lists'!$B$11-1&gt;=$D109),"B","")&amp;IF(AND($F109&lt;&gt;"",U$9&lt;=$F109,U$9+'06 Lists'!$B$11-1&gt;=$D109),"F",""))</x:f>
      </x:c>
      <x:c r="V109" s="155" t="str">
        <x:f>IF(OR($A109="",V$9="",$D109=""),"",IF(AND($E109&lt;&gt;"",V$9&lt;=$E109,V$9+'06 Lists'!$B$11-1&gt;=$D109),"B","")&amp;IF(AND($F109&lt;&gt;"",V$9&lt;=$F109,V$9+'06 Lists'!$B$11-1&gt;=$D109),"F",""))</x:f>
      </x:c>
      <x:c r="W109" s="155" t="str">
        <x:f>IF(OR($A109="",W$9="",$D109=""),"",IF(AND($E109&lt;&gt;"",W$9&lt;=$E109,W$9+'06 Lists'!$B$11-1&gt;=$D109),"B","")&amp;IF(AND($F109&lt;&gt;"",W$9&lt;=$F109,W$9+'06 Lists'!$B$11-1&gt;=$D109),"F",""))</x:f>
      </x:c>
      <x:c r="X109" s="155" t="str">
        <x:f>IF(OR($A109="",X$9="",$D109=""),"",IF(AND($E109&lt;&gt;"",X$9&lt;=$E109,X$9+'06 Lists'!$B$11-1&gt;=$D109),"B","")&amp;IF(AND($F109&lt;&gt;"",X$9&lt;=$F109,X$9+'06 Lists'!$B$11-1&gt;=$D109),"F",""))</x:f>
      </x:c>
      <x:c r="Y109" s="155" t="str">
        <x:f>IF(OR($A109="",Y$9="",$D109=""),"",IF(AND($E109&lt;&gt;"",Y$9&lt;=$E109,Y$9+'06 Lists'!$B$11-1&gt;=$D109),"B","")&amp;IF(AND($F109&lt;&gt;"",Y$9&lt;=$F109,Y$9+'06 Lists'!$B$11-1&gt;=$D109),"F",""))</x:f>
      </x:c>
      <x:c r="Z109" s="155" t="str">
        <x:f>IF(OR($A109="",Z$9="",$D109=""),"",IF(AND($E109&lt;&gt;"",Z$9&lt;=$E109,Z$9+'06 Lists'!$B$11-1&gt;=$D109),"B","")&amp;IF(AND($F109&lt;&gt;"",Z$9&lt;=$F109,Z$9+'06 Lists'!$B$11-1&gt;=$D109),"F",""))</x:f>
      </x:c>
      <x:c r="AA109" s="155" t="str">
        <x:f>IF(OR($A109="",AA$9="",$D109=""),"",IF(AND($E109&lt;&gt;"",AA$9&lt;=$E109,AA$9+'06 Lists'!$B$11-1&gt;=$D109),"B","")&amp;IF(AND($F109&lt;&gt;"",AA$9&lt;=$F109,AA$9+'06 Lists'!$B$11-1&gt;=$D109),"F",""))</x:f>
      </x:c>
      <x:c r="AB109" s="155" t="str">
        <x:f>IF(OR($A109="",AB$9="",$D109=""),"",IF(AND($E109&lt;&gt;"",AB$9&lt;=$E109,AB$9+'06 Lists'!$B$11-1&gt;=$D109),"B","")&amp;IF(AND($F109&lt;&gt;"",AB$9&lt;=$F109,AB$9+'06 Lists'!$B$11-1&gt;=$D109),"F",""))</x:f>
      </x:c>
      <x:c r="AC109" s="155" t="str">
        <x:f>IF(OR($A109="",AC$9="",$D109=""),"",IF(AND($E109&lt;&gt;"",AC$9&lt;=$E109,AC$9+'06 Lists'!$B$11-1&gt;=$D109),"B","")&amp;IF(AND($F109&lt;&gt;"",AC$9&lt;=$F109,AC$9+'06 Lists'!$B$11-1&gt;=$D109),"F",""))</x:f>
      </x:c>
      <x:c r="AD109" s="155" t="str">
        <x:f>IF(OR($A109="",AD$9="",$D109=""),"",IF(AND($E109&lt;&gt;"",AD$9&lt;=$E109,AD$9+'06 Lists'!$B$11-1&gt;=$D109),"B","")&amp;IF(AND($F109&lt;&gt;"",AD$9&lt;=$F109,AD$9+'06 Lists'!$B$11-1&gt;=$D109),"F",""))</x:f>
      </x:c>
      <x:c r="AE109" s="155" t="str">
        <x:f>IF(OR($A109="",AE$9="",$D109=""),"",IF(AND($E109&lt;&gt;"",AE$9&lt;=$E109,AE$9+'06 Lists'!$B$11-1&gt;=$D109),"B","")&amp;IF(AND($F109&lt;&gt;"",AE$9&lt;=$F109,AE$9+'06 Lists'!$B$11-1&gt;=$D109),"F",""))</x:f>
      </x:c>
      <x:c r="AF109" s="155" t="str">
        <x:f>IF(OR($A109="",AF$9="",$D109=""),"",IF(AND($E109&lt;&gt;"",AF$9&lt;=$E109,AF$9+'06 Lists'!$B$11-1&gt;=$D109),"B","")&amp;IF(AND($F109&lt;&gt;"",AF$9&lt;=$F109,AF$9+'06 Lists'!$B$11-1&gt;=$D109),"F",""))</x:f>
      </x:c>
      <x:c r="AG109" s="155" t="str">
        <x:f>IF(OR($A109="",AG$9="",$D109=""),"",IF(AND($E109&lt;&gt;"",AG$9&lt;=$E109,AG$9+'06 Lists'!$B$11-1&gt;=$D109),"B","")&amp;IF(AND($F109&lt;&gt;"",AG$9&lt;=$F109,AG$9+'06 Lists'!$B$11-1&gt;=$D109),"F",""))</x:f>
      </x:c>
    </x:row>
    <x:row r="110" ht="21" customHeight="1">
      <x:c r="A110" s="15"/>
      <x:c r="B110" s="15"/>
      <x:c r="C110" s="15"/>
      <x:c r="D110" s="15"/>
      <x:c r="E110" s="15"/>
      <x:c r="F110" s="15"/>
      <x:c r="G110" s="15"/>
      <x:c r="H110" s="15"/>
      <x:c r="I110" s="15"/>
      <x:c r="J110" s="15"/>
      <x:c r="K110" s="15"/>
      <x:c r="L110" s="15"/>
      <x:c r="M110" s="15"/>
      <x:c r="N110" s="15"/>
      <x:c r="O110" s="15"/>
      <x:c r="P110" s="15"/>
      <x:c r="Q110" s="15"/>
      <x:c r="R110" s="15"/>
      <x:c r="S110" s="15"/>
      <x:c r="T110" s="15"/>
      <x:c r="U110" s="15"/>
      <x:c r="V110" s="15"/>
      <x:c r="W110" s="15"/>
      <x:c r="X110" s="15"/>
      <x:c r="Y110" s="15"/>
      <x:c r="Z110" s="15"/>
      <x:c r="AA110" s="15"/>
      <x:c r="AB110" s="15"/>
      <x:c r="AC110" s="15"/>
      <x:c r="AD110" s="15"/>
      <x:c r="AE110" s="15"/>
      <x:c r="AF110" s="15"/>
      <x:c r="AG110" s="15"/>
    </x:row>
    <x:row r="111" ht="21" customHeight="1">
      <x:c r="A111" s="15"/>
      <x:c r="B111" s="15"/>
      <x:c r="C111" s="15"/>
      <x:c r="D111" s="15"/>
      <x:c r="E111" s="15"/>
      <x:c r="F111" s="15"/>
      <x:c r="G111" s="15"/>
      <x:c r="H111" s="15"/>
      <x:c r="I111" s="15"/>
      <x:c r="J111" s="15"/>
      <x:c r="K111" s="15"/>
      <x:c r="L111" s="15"/>
      <x:c r="M111" s="15"/>
      <x:c r="N111" s="15"/>
      <x:c r="O111" s="15"/>
      <x:c r="P111" s="15"/>
      <x:c r="Q111" s="15"/>
      <x:c r="R111" s="15"/>
      <x:c r="S111" s="15"/>
      <x:c r="T111" s="15"/>
      <x:c r="U111" s="15"/>
      <x:c r="V111" s="15"/>
      <x:c r="W111" s="15"/>
      <x:c r="X111" s="15"/>
      <x:c r="Y111" s="15"/>
      <x:c r="Z111" s="15"/>
      <x:c r="AA111" s="15"/>
      <x:c r="AB111" s="15"/>
      <x:c r="AC111" s="15"/>
      <x:c r="AD111" s="15"/>
      <x:c r="AE111" s="15"/>
      <x:c r="AF111" s="15"/>
      <x:c r="AG111" s="15"/>
    </x:row>
    <x:row r="112" ht="21" customHeight="1">
      <x:c r="A112" s="15"/>
      <x:c r="B112" s="15"/>
      <x:c r="C112" s="15"/>
      <x:c r="D112" s="15"/>
      <x:c r="E112" s="15"/>
      <x:c r="F112" s="15"/>
      <x:c r="G112" s="15"/>
      <x:c r="H112" s="15"/>
      <x:c r="I112" s="15"/>
      <x:c r="J112" s="15"/>
      <x:c r="K112" s="15"/>
      <x:c r="L112" s="15"/>
      <x:c r="M112" s="15"/>
      <x:c r="N112" s="15"/>
      <x:c r="O112" s="15"/>
      <x:c r="P112" s="15"/>
      <x:c r="Q112" s="15"/>
      <x:c r="R112" s="15"/>
      <x:c r="S112" s="15"/>
      <x:c r="T112" s="15"/>
      <x:c r="U112" s="15"/>
      <x:c r="V112" s="15"/>
      <x:c r="W112" s="15"/>
      <x:c r="X112" s="15"/>
      <x:c r="Y112" s="15"/>
      <x:c r="Z112" s="15"/>
      <x:c r="AA112" s="15"/>
      <x:c r="AB112" s="15"/>
      <x:c r="AC112" s="15"/>
      <x:c r="AD112" s="15"/>
      <x:c r="AE112" s="15"/>
      <x:c r="AF112" s="15"/>
      <x:c r="AG112" s="15"/>
    </x:row>
    <x:row r="113" ht="21" customHeight="1">
      <x:c r="A113" s="15"/>
      <x:c r="B113" s="15"/>
      <x:c r="C113" s="15"/>
      <x:c r="D113" s="15"/>
      <x:c r="E113" s="15"/>
      <x:c r="F113" s="15"/>
      <x:c r="G113" s="15"/>
      <x:c r="H113" s="15"/>
      <x:c r="I113" s="15"/>
      <x:c r="J113" s="15"/>
      <x:c r="K113" s="15"/>
      <x:c r="L113" s="15"/>
      <x:c r="M113" s="15"/>
      <x:c r="N113" s="15"/>
      <x:c r="O113" s="15"/>
      <x:c r="P113" s="15"/>
      <x:c r="Q113" s="15"/>
      <x:c r="R113" s="15"/>
      <x:c r="S113" s="15"/>
      <x:c r="T113" s="15"/>
      <x:c r="U113" s="15"/>
      <x:c r="V113" s="15"/>
      <x:c r="W113" s="15"/>
      <x:c r="X113" s="15"/>
      <x:c r="Y113" s="15"/>
      <x:c r="Z113" s="15"/>
      <x:c r="AA113" s="15"/>
      <x:c r="AB113" s="15"/>
      <x:c r="AC113" s="15"/>
      <x:c r="AD113" s="15"/>
      <x:c r="AE113" s="15"/>
      <x:c r="AF113" s="15"/>
      <x:c r="AG113" s="15"/>
    </x:row>
    <x:row r="114" ht="21" customHeight="1">
      <x:c r="A114" s="15"/>
      <x:c r="B114" s="15"/>
      <x:c r="C114" s="15"/>
      <x:c r="D114" s="15"/>
      <x:c r="E114" s="15"/>
      <x:c r="F114" s="15"/>
      <x:c r="G114" s="15"/>
      <x:c r="H114" s="15"/>
      <x:c r="I114" s="15"/>
      <x:c r="J114" s="15"/>
      <x:c r="K114" s="15"/>
      <x:c r="L114" s="15"/>
      <x:c r="M114" s="15"/>
      <x:c r="N114" s="15"/>
      <x:c r="O114" s="15"/>
      <x:c r="P114" s="15"/>
      <x:c r="Q114" s="15"/>
      <x:c r="R114" s="15"/>
      <x:c r="S114" s="15"/>
      <x:c r="T114" s="15"/>
      <x:c r="U114" s="15"/>
      <x:c r="V114" s="15"/>
      <x:c r="W114" s="15"/>
      <x:c r="X114" s="15"/>
      <x:c r="Y114" s="15"/>
      <x:c r="Z114" s="15"/>
      <x:c r="AA114" s="15"/>
      <x:c r="AB114" s="15"/>
      <x:c r="AC114" s="15"/>
      <x:c r="AD114" s="15"/>
      <x:c r="AE114" s="15"/>
      <x:c r="AF114" s="15"/>
      <x:c r="AG114" s="15"/>
    </x:row>
    <x:row r="115" ht="21" customHeight="1">
      <x:c r="A115" s="15"/>
      <x:c r="B115" s="15"/>
      <x:c r="C115" s="15"/>
      <x:c r="D115" s="15"/>
      <x:c r="E115" s="15"/>
      <x:c r="F115" s="15"/>
      <x:c r="G115" s="15"/>
      <x:c r="H115" s="15"/>
      <x:c r="I115" s="15"/>
      <x:c r="J115" s="15"/>
      <x:c r="K115" s="15"/>
      <x:c r="L115" s="15"/>
      <x:c r="M115" s="15"/>
      <x:c r="N115" s="15"/>
      <x:c r="O115" s="15"/>
      <x:c r="P115" s="15"/>
      <x:c r="Q115" s="15"/>
      <x:c r="R115" s="15"/>
      <x:c r="S115" s="15"/>
      <x:c r="T115" s="15"/>
      <x:c r="U115" s="15"/>
      <x:c r="V115" s="15"/>
      <x:c r="W115" s="15"/>
      <x:c r="X115" s="15"/>
      <x:c r="Y115" s="15"/>
      <x:c r="Z115" s="15"/>
      <x:c r="AA115" s="15"/>
      <x:c r="AB115" s="15"/>
      <x:c r="AC115" s="15"/>
      <x:c r="AD115" s="15"/>
      <x:c r="AE115" s="15"/>
      <x:c r="AF115" s="15"/>
      <x:c r="AG115" s="15"/>
    </x:row>
  </x:sheetData>
  <x:mergeCells>
    <x:mergeCell ref="A1:AG3"/>
    <x:mergeCell ref="A4:AG4"/>
    <x:mergeCell ref="A5:P5"/>
    <x:mergeCell ref="Q5:AG5"/>
    <x:mergeCell ref="A6:AG6"/>
  </x:mergeCells>
  <x:conditionalFormatting sqref="H10:H109">
    <x:cfRule type="expression" dxfId="16" priority="1">
      <x:formula>H10&lt;&gt;""</x:formula>
    </x:cfRule>
  </x:conditionalFormatting>
  <x:conditionalFormatting sqref="I10:I109">
    <x:cfRule type="expression" dxfId="17" priority="2">
      <x:formula>I10&lt;&gt;""</x:formula>
    </x:cfRule>
  </x:conditionalFormatting>
  <x:conditionalFormatting sqref="J10:J109">
    <x:cfRule type="expression" dxfId="18" priority="3">
      <x:formula>J10&lt;&gt;""</x:formula>
    </x:cfRule>
  </x:conditionalFormatting>
  <x:conditionalFormatting sqref="K10:K109">
    <x:cfRule type="expression" dxfId="19" priority="4">
      <x:formula>K10&lt;&gt;""</x:formula>
    </x:cfRule>
  </x:conditionalFormatting>
  <x:conditionalFormatting sqref="L10:L109">
    <x:cfRule type="expression" dxfId="20" priority="5">
      <x:formula>L10&lt;&gt;""</x:formula>
    </x:cfRule>
  </x:conditionalFormatting>
  <x:conditionalFormatting sqref="M10:M109">
    <x:cfRule type="expression" dxfId="21" priority="6">
      <x:formula>M10&lt;&gt;""</x:formula>
    </x:cfRule>
  </x:conditionalFormatting>
  <x:conditionalFormatting sqref="N10:N109">
    <x:cfRule type="expression" dxfId="22" priority="7">
      <x:formula>N10&lt;&gt;""</x:formula>
    </x:cfRule>
  </x:conditionalFormatting>
  <x:conditionalFormatting sqref="O10:O109">
    <x:cfRule type="expression" dxfId="23" priority="8">
      <x:formula>O10&lt;&gt;""</x:formula>
    </x:cfRule>
  </x:conditionalFormatting>
  <x:conditionalFormatting sqref="P10:P109">
    <x:cfRule type="expression" dxfId="24" priority="9">
      <x:formula>P10&lt;&gt;""</x:formula>
    </x:cfRule>
  </x:conditionalFormatting>
  <x:conditionalFormatting sqref="Q10:Q109">
    <x:cfRule type="expression" dxfId="25" priority="10">
      <x:formula>Q10&lt;&gt;""</x:formula>
    </x:cfRule>
  </x:conditionalFormatting>
  <x:conditionalFormatting sqref="R10:R109">
    <x:cfRule type="expression" dxfId="26" priority="11">
      <x:formula>R10&lt;&gt;""</x:formula>
    </x:cfRule>
  </x:conditionalFormatting>
  <x:conditionalFormatting sqref="S10:S109">
    <x:cfRule type="expression" dxfId="27" priority="12">
      <x:formula>S10&lt;&gt;""</x:formula>
    </x:cfRule>
  </x:conditionalFormatting>
  <x:conditionalFormatting sqref="T10:T109">
    <x:cfRule type="expression" dxfId="28" priority="13">
      <x:formula>T10&lt;&gt;""</x:formula>
    </x:cfRule>
  </x:conditionalFormatting>
  <x:conditionalFormatting sqref="U10:U109">
    <x:cfRule type="expression" dxfId="29" priority="14">
      <x:formula>U10&lt;&gt;""</x:formula>
    </x:cfRule>
  </x:conditionalFormatting>
  <x:conditionalFormatting sqref="V10:V109">
    <x:cfRule type="expression" dxfId="30" priority="15">
      <x:formula>V10&lt;&gt;""</x:formula>
    </x:cfRule>
  </x:conditionalFormatting>
  <x:conditionalFormatting sqref="W10:W109">
    <x:cfRule type="expression" dxfId="31" priority="16">
      <x:formula>W10&lt;&gt;""</x:formula>
    </x:cfRule>
  </x:conditionalFormatting>
  <x:conditionalFormatting sqref="X10:X109">
    <x:cfRule type="expression" dxfId="32" priority="17">
      <x:formula>X10&lt;&gt;""</x:formula>
    </x:cfRule>
  </x:conditionalFormatting>
  <x:conditionalFormatting sqref="Y10:Y109">
    <x:cfRule type="expression" dxfId="33" priority="18">
      <x:formula>Y10&lt;&gt;""</x:formula>
    </x:cfRule>
  </x:conditionalFormatting>
  <x:conditionalFormatting sqref="Z10:Z109">
    <x:cfRule type="expression" dxfId="34" priority="19">
      <x:formula>Z10&lt;&gt;""</x:formula>
    </x:cfRule>
  </x:conditionalFormatting>
  <x:conditionalFormatting sqref="AA10:AA109">
    <x:cfRule type="expression" dxfId="35" priority="20">
      <x:formula>AA10&lt;&gt;""</x:formula>
    </x:cfRule>
  </x:conditionalFormatting>
  <x:conditionalFormatting sqref="AB10:AB109">
    <x:cfRule type="expression" dxfId="36" priority="21">
      <x:formula>AB10&lt;&gt;""</x:formula>
    </x:cfRule>
  </x:conditionalFormatting>
  <x:conditionalFormatting sqref="AC10:AC109">
    <x:cfRule type="expression" dxfId="37" priority="22">
      <x:formula>AC10&lt;&gt;""</x:formula>
    </x:cfRule>
  </x:conditionalFormatting>
  <x:conditionalFormatting sqref="AD10:AD109">
    <x:cfRule type="expression" dxfId="38" priority="23">
      <x:formula>AD10&lt;&gt;""</x:formula>
    </x:cfRule>
  </x:conditionalFormatting>
  <x:conditionalFormatting sqref="AE10:AE109">
    <x:cfRule type="expression" dxfId="39" priority="24">
      <x:formula>AE10&lt;&gt;""</x:formula>
    </x:cfRule>
  </x:conditionalFormatting>
  <x:conditionalFormatting sqref="AF10:AF109">
    <x:cfRule type="expression" dxfId="40" priority="25">
      <x:formula>AF10&lt;&gt;""</x:formula>
    </x:cfRule>
  </x:conditionalFormatting>
  <x:conditionalFormatting sqref="AG10:AG109">
    <x:cfRule type="expression" dxfId="41" priority="26">
      <x:formula>AG10&lt;&gt;""</x:formula>
    </x:cfRule>
  </x:conditionalFormatting>
  <x:pageMargins left="0.7" right="0.7" top="0.75" bottom="0.75" header="0.3" footer="0.3"/>
</x:worksheet>
</file>

<file path=xl/worksheets/sheet81.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1" customHeight="1">
      <x:c r="A1" s="21" t="str">
        <x:v>EX | PROJECT READY - FICTIONAL TEACHING CASE</x:v>
      </x:c>
      <x:c r="B1" s="21"/>
      <x:c r="C1" s="21"/>
      <x:c r="D1" s="21"/>
      <x:c r="E1" s="21"/>
      <x:c r="F1" s="21"/>
      <x:c r="G1" s="21"/>
      <x:c r="H1" s="21"/>
      <x:c r="I1" s="21"/>
      <x:c r="J1" s="21"/>
      <x:c r="K1" s="21"/>
      <x:c r="L1" s="21"/>
    </x:row>
    <x:row r="2" ht="21" customHeight="1">
      <x:c r="A2" s="21"/>
      <x:c r="B2" s="21"/>
      <x:c r="C2" s="21"/>
      <x:c r="D2" s="21"/>
      <x:c r="E2" s="21"/>
      <x:c r="F2" s="21"/>
      <x:c r="G2" s="21"/>
      <x:c r="H2" s="21"/>
      <x:c r="I2" s="21"/>
      <x:c r="J2" s="21"/>
      <x:c r="K2" s="21"/>
      <x:c r="L2" s="21"/>
    </x:row>
    <x:row r="3" ht="21" customHeight="1">
      <x:c r="A3" s="21"/>
      <x:c r="B3" s="21"/>
      <x:c r="C3" s="21"/>
      <x:c r="D3" s="21"/>
      <x:c r="E3" s="21"/>
      <x:c r="F3" s="21"/>
      <x:c r="G3" s="21"/>
      <x:c r="H3" s="21"/>
      <x:c r="I3" s="21"/>
      <x:c r="J3" s="21"/>
      <x:c r="K3" s="21"/>
      <x:c r="L3" s="21"/>
    </x:row>
    <x:row r="4" ht="30" customHeight="1">
      <x:c r="A4" s="28" t="str">
        <x:v>These values never feed the live project forms or dashboard. Dates are hypothetical teaching dates.</x:v>
      </x:c>
      <x:c r="B4" s="28"/>
      <x:c r="C4" s="28"/>
      <x:c r="D4" s="28"/>
      <x:c r="E4" s="28"/>
      <x:c r="F4" s="28"/>
      <x:c r="G4" s="28"/>
      <x:c r="H4" s="28"/>
      <x:c r="I4" s="28"/>
      <x:c r="J4" s="28"/>
      <x:c r="K4" s="28"/>
      <x:c r="L4" s="28"/>
    </x:row>
    <x:row r="5" ht="21" customHeight="1">
      <x:c r="A5" s="35" t="str">
        <x:v>HR DELIVERY | PRACTITIONER WORKBOOK</x:v>
      </x:c>
      <x:c r="B5" s="35"/>
      <x:c r="C5" s="35"/>
      <x:c r="D5" s="35"/>
      <x:c r="E5" s="35"/>
      <x:c r="F5" s="35"/>
      <x:c r="G5" s="41" t="str">
        <x:f>IFERROR(HYPERLINK("#'04 Tool Index'!A1","OPEN TOOL INDEX"),"OPEN TOOL INDEX")</x:f>
        <x:v>OPEN TOOL INDEX</x:v>
      </x:c>
      <x:c r="H5" s="41"/>
      <x:c r="I5" s="41"/>
      <x:c r="J5" s="41"/>
      <x:c r="K5" s="41"/>
      <x:c r="L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row>
    <x:row r="7" ht="21" customHeight="1">
      <x:c r="A7" s="15"/>
      <x:c r="B7" s="15"/>
      <x:c r="C7" s="15"/>
      <x:c r="D7" s="15"/>
      <x:c r="E7" s="15"/>
      <x:c r="F7" s="15"/>
      <x:c r="G7" s="15"/>
      <x:c r="H7" s="15"/>
      <x:c r="I7" s="15"/>
      <x:c r="J7" s="15"/>
      <x:c r="K7" s="15"/>
      <x:c r="L7" s="15"/>
    </x:row>
    <x:row r="8" ht="21" customHeight="1">
      <x:c r="A8" s="256" t="str">
        <x:v>RIWAQ TECHNICAL SERVICES
600 employees | 4 sites | 24 line managers
Purpose: consistent onboarding through the existing platform. No payroll, grading or immigration-policy redesign.</x:v>
      </x:c>
      <x:c r="B8" s="256"/>
      <x:c r="C8" s="256"/>
      <x:c r="D8" s="256"/>
      <x:c r="E8" s="256"/>
      <x:c r="F8" s="256"/>
      <x:c r="G8" s="256"/>
      <x:c r="H8" s="256"/>
      <x:c r="I8" s="256"/>
      <x:c r="J8" s="256"/>
      <x:c r="K8" s="256"/>
      <x:c r="L8" s="256"/>
    </x:row>
    <x:row r="9" ht="21" customHeight="1">
      <x:c r="A9" s="256"/>
      <x:c r="B9" s="256"/>
      <x:c r="C9" s="256"/>
      <x:c r="D9" s="256"/>
      <x:c r="E9" s="256"/>
      <x:c r="F9" s="256"/>
      <x:c r="G9" s="256"/>
      <x:c r="H9" s="256"/>
      <x:c r="I9" s="256"/>
      <x:c r="J9" s="256"/>
      <x:c r="K9" s="256"/>
      <x:c r="L9" s="256"/>
    </x:row>
    <x:row r="10" ht="21" customHeight="1">
      <x:c r="A10" s="256"/>
      <x:c r="B10" s="256"/>
      <x:c r="C10" s="256"/>
      <x:c r="D10" s="256"/>
      <x:c r="E10" s="256"/>
      <x:c r="F10" s="256"/>
      <x:c r="G10" s="256"/>
      <x:c r="H10" s="256"/>
      <x:c r="I10" s="256"/>
      <x:c r="J10" s="256"/>
      <x:c r="K10" s="256"/>
      <x:c r="L10" s="256"/>
    </x:row>
    <x:row r="11" ht="21" customHeight="1">
      <x:c r="A11" s="256"/>
      <x:c r="B11" s="256"/>
      <x:c r="C11" s="256"/>
      <x:c r="D11" s="256"/>
      <x:c r="E11" s="256"/>
      <x:c r="F11" s="256"/>
      <x:c r="G11" s="256"/>
      <x:c r="H11" s="256"/>
      <x:c r="I11" s="256"/>
      <x:c r="J11" s="256"/>
      <x:c r="K11" s="256"/>
      <x:c r="L11" s="256"/>
    </x:row>
    <x:row r="12" ht="21" customHeight="1">
      <x:c r="A12" s="256"/>
      <x:c r="B12" s="256"/>
      <x:c r="C12" s="256"/>
      <x:c r="D12" s="256"/>
      <x:c r="E12" s="256"/>
      <x:c r="F12" s="256"/>
      <x:c r="G12" s="256"/>
      <x:c r="H12" s="256"/>
      <x:c r="I12" s="256"/>
      <x:c r="J12" s="256"/>
      <x:c r="K12" s="256"/>
      <x:c r="L12" s="256"/>
    </x:row>
    <x:row r="13" ht="21" customHeight="1">
      <x:c r="A13" s="15"/>
      <x:c r="B13" s="15"/>
      <x:c r="C13" s="15"/>
      <x:c r="D13" s="15"/>
      <x:c r="E13" s="15"/>
      <x:c r="F13" s="15"/>
      <x:c r="G13" s="15"/>
      <x:c r="H13" s="15"/>
      <x:c r="I13" s="15"/>
      <x:c r="J13" s="15"/>
      <x:c r="K13" s="15"/>
      <x:c r="L13" s="15"/>
    </x:row>
    <x:row r="14" ht="21" customHeight="1">
      <x:c r="A14" s="15"/>
      <x:c r="B14" s="15"/>
      <x:c r="C14" s="15"/>
      <x:c r="D14" s="15"/>
      <x:c r="E14" s="15"/>
      <x:c r="F14" s="15"/>
      <x:c r="G14" s="15"/>
      <x:c r="H14" s="15"/>
      <x:c r="I14" s="15"/>
      <x:c r="J14" s="15"/>
      <x:c r="K14" s="15"/>
      <x:c r="L14" s="15"/>
    </x:row>
    <x:row r="15" ht="21" customHeight="1">
      <x:c r="A15" s="58" t="str">
        <x:v>Business outcome</x:v>
      </x:c>
      <x:c r="B15" s="58"/>
      <x:c r="C15" s="58"/>
      <x:c r="D15" s="262" t="str">
        <x:v>Raise day-one readiness from 62% to 90% by 5 August 2027.</x:v>
      </x:c>
      <x:c r="E15" s="262"/>
      <x:c r="F15" s="262"/>
      <x:c r="G15" s="262"/>
      <x:c r="H15" s="262"/>
      <x:c r="I15" s="262"/>
      <x:c r="J15" s="262"/>
      <x:c r="K15" s="262"/>
      <x:c r="L15" s="262"/>
    </x:row>
    <x:row r="16" ht="21" customHeight="1">
      <x:c r="A16" s="58"/>
      <x:c r="B16" s="58"/>
      <x:c r="C16" s="58"/>
      <x:c r="D16" s="262"/>
      <x:c r="E16" s="262"/>
      <x:c r="F16" s="262"/>
      <x:c r="G16" s="262"/>
      <x:c r="H16" s="262"/>
      <x:c r="I16" s="262"/>
      <x:c r="J16" s="262"/>
      <x:c r="K16" s="262"/>
      <x:c r="L16" s="262"/>
    </x:row>
    <x:row r="17" ht="21" customHeight="1">
      <x:c r="A17" s="58"/>
      <x:c r="B17" s="58"/>
      <x:c r="C17" s="58"/>
      <x:c r="D17" s="262"/>
      <x:c r="E17" s="262"/>
      <x:c r="F17" s="262"/>
      <x:c r="G17" s="262"/>
      <x:c r="H17" s="262"/>
      <x:c r="I17" s="262"/>
      <x:c r="J17" s="262"/>
      <x:c r="K17" s="262"/>
      <x:c r="L17" s="262"/>
    </x:row>
    <x:row r="18" ht="21" customHeight="1">
      <x:c r="A18" s="15"/>
      <x:c r="B18" s="15"/>
      <x:c r="C18" s="15"/>
      <x:c r="D18" s="15"/>
      <x:c r="E18" s="15"/>
      <x:c r="F18" s="15"/>
      <x:c r="G18" s="15"/>
      <x:c r="H18" s="15"/>
      <x:c r="I18" s="15"/>
      <x:c r="J18" s="15"/>
      <x:c r="K18" s="15"/>
      <x:c r="L18" s="15"/>
    </x:row>
    <x:row r="19" ht="21" customHeight="1">
      <x:c r="A19" s="58" t="str">
        <x:v>Baseline</x:v>
      </x:c>
      <x:c r="B19" s="58"/>
      <x:c r="C19" s="58"/>
      <x:c r="D19" s="262" t="str">
        <x:v>62 ready starters out of 100 recent starters. This is the fictional project's baseline, not an external benchmark.</x:v>
      </x:c>
      <x:c r="E19" s="262"/>
      <x:c r="F19" s="262"/>
      <x:c r="G19" s="262"/>
      <x:c r="H19" s="262"/>
      <x:c r="I19" s="262"/>
      <x:c r="J19" s="262"/>
      <x:c r="K19" s="262"/>
      <x:c r="L19" s="262"/>
    </x:row>
    <x:row r="20" ht="21" customHeight="1">
      <x:c r="A20" s="58"/>
      <x:c r="B20" s="58"/>
      <x:c r="C20" s="58"/>
      <x:c r="D20" s="262"/>
      <x:c r="E20" s="262"/>
      <x:c r="F20" s="262"/>
      <x:c r="G20" s="262"/>
      <x:c r="H20" s="262"/>
      <x:c r="I20" s="262"/>
      <x:c r="J20" s="262"/>
      <x:c r="K20" s="262"/>
      <x:c r="L20" s="262"/>
    </x:row>
    <x:row r="21" ht="21" customHeight="1">
      <x:c r="A21" s="58"/>
      <x:c r="B21" s="58"/>
      <x:c r="C21" s="58"/>
      <x:c r="D21" s="262"/>
      <x:c r="E21" s="262"/>
      <x:c r="F21" s="262"/>
      <x:c r="G21" s="262"/>
      <x:c r="H21" s="262"/>
      <x:c r="I21" s="262"/>
      <x:c r="J21" s="262"/>
      <x:c r="K21" s="262"/>
      <x:c r="L21" s="262"/>
    </x:row>
    <x:row r="22" ht="21" customHeight="1">
      <x:c r="A22" s="15"/>
      <x:c r="B22" s="15"/>
      <x:c r="C22" s="15"/>
      <x:c r="D22" s="15"/>
      <x:c r="E22" s="15"/>
      <x:c r="F22" s="15"/>
      <x:c r="G22" s="15"/>
      <x:c r="H22" s="15"/>
      <x:c r="I22" s="15"/>
      <x:c r="J22" s="15"/>
      <x:c r="K22" s="15"/>
      <x:c r="L22" s="15"/>
    </x:row>
    <x:row r="23" ht="21" customHeight="1">
      <x:c r="A23" s="58" t="str">
        <x:v>Six outputs</x:v>
      </x:c>
      <x:c r="B23" s="58"/>
      <x:c r="C23" s="58"/>
      <x:c r="D23" s="262" t="str">
        <x:v>Process; role checklist; configured workflow; learning kit; pilot report; operating handover.</x:v>
      </x:c>
      <x:c r="E23" s="262"/>
      <x:c r="F23" s="262"/>
      <x:c r="G23" s="262"/>
      <x:c r="H23" s="262"/>
      <x:c r="I23" s="262"/>
      <x:c r="J23" s="262"/>
      <x:c r="K23" s="262"/>
      <x:c r="L23" s="262"/>
    </x:row>
    <x:row r="24" ht="21" customHeight="1">
      <x:c r="A24" s="58"/>
      <x:c r="B24" s="58"/>
      <x:c r="C24" s="58"/>
      <x:c r="D24" s="262"/>
      <x:c r="E24" s="262"/>
      <x:c r="F24" s="262"/>
      <x:c r="G24" s="262"/>
      <x:c r="H24" s="262"/>
      <x:c r="I24" s="262"/>
      <x:c r="J24" s="262"/>
      <x:c r="K24" s="262"/>
      <x:c r="L24" s="262"/>
    </x:row>
    <x:row r="25" ht="21" customHeight="1">
      <x:c r="A25" s="58"/>
      <x:c r="B25" s="58"/>
      <x:c r="C25" s="58"/>
      <x:c r="D25" s="262"/>
      <x:c r="E25" s="262"/>
      <x:c r="F25" s="262"/>
      <x:c r="G25" s="262"/>
      <x:c r="H25" s="262"/>
      <x:c r="I25" s="262"/>
      <x:c r="J25" s="262"/>
      <x:c r="K25" s="262"/>
      <x:c r="L25" s="262"/>
    </x:row>
    <x:row r="26" ht="21" customHeight="1">
      <x:c r="A26" s="15"/>
      <x:c r="B26" s="15"/>
      <x:c r="C26" s="15"/>
      <x:c r="D26" s="15"/>
      <x:c r="E26" s="15"/>
      <x:c r="F26" s="15"/>
      <x:c r="G26" s="15"/>
      <x:c r="H26" s="15"/>
      <x:c r="I26" s="15"/>
      <x:c r="J26" s="15"/>
      <x:c r="K26" s="15"/>
      <x:c r="L26" s="15"/>
    </x:row>
    <x:row r="27" ht="21" customHeight="1">
      <x:c r="A27" s="58" t="str">
        <x:v>Original commitment</x:v>
      </x:c>
      <x:c r="B27" s="58"/>
      <x:c r="C27" s="58"/>
      <x:c r="D27" s="262" t="str">
        <x:v>Start 11 January 2027; planned close 29 April 2027; original budget SAR 240,000.</x:v>
      </x:c>
      <x:c r="E27" s="262"/>
      <x:c r="F27" s="262"/>
      <x:c r="G27" s="262"/>
      <x:c r="H27" s="262"/>
      <x:c r="I27" s="262"/>
      <x:c r="J27" s="262"/>
      <x:c r="K27" s="262"/>
      <x:c r="L27" s="262"/>
    </x:row>
    <x:row r="28" ht="21" customHeight="1">
      <x:c r="A28" s="58"/>
      <x:c r="B28" s="58"/>
      <x:c r="C28" s="58"/>
      <x:c r="D28" s="262"/>
      <x:c r="E28" s="262"/>
      <x:c r="F28" s="262"/>
      <x:c r="G28" s="262"/>
      <x:c r="H28" s="262"/>
      <x:c r="I28" s="262"/>
      <x:c r="J28" s="262"/>
      <x:c r="K28" s="262"/>
      <x:c r="L28" s="262"/>
    </x:row>
    <x:row r="29" ht="21" customHeight="1">
      <x:c r="A29" s="58"/>
      <x:c r="B29" s="58"/>
      <x:c r="C29" s="58"/>
      <x:c r="D29" s="262"/>
      <x:c r="E29" s="262"/>
      <x:c r="F29" s="262"/>
      <x:c r="G29" s="262"/>
      <x:c r="H29" s="262"/>
      <x:c r="I29" s="262"/>
      <x:c r="J29" s="262"/>
      <x:c r="K29" s="262"/>
      <x:c r="L29" s="262"/>
    </x:row>
    <x:row r="30" ht="21" customHeight="1">
      <x:c r="A30" s="15"/>
      <x:c r="B30" s="15"/>
      <x:c r="C30" s="15"/>
      <x:c r="D30" s="15"/>
      <x:c r="E30" s="15"/>
      <x:c r="F30" s="15"/>
      <x:c r="G30" s="15"/>
      <x:c r="H30" s="15"/>
      <x:c r="I30" s="15"/>
      <x:c r="J30" s="15"/>
      <x:c r="K30" s="15"/>
      <x:c r="L30" s="15"/>
    </x:row>
    <x:row r="31" ht="21" customHeight="1">
      <x:c r="A31" s="58" t="str">
        <x:v>Approved change</x:v>
      </x:c>
      <x:c r="B31" s="58"/>
      <x:c r="C31" s="58"/>
      <x:c r="D31" s="262" t="str">
        <x:v>CR01 adds SAR 12,000 and seven calendar days. Approved on 10 March; current budget SAR 252,000 and close 6 May.</x:v>
      </x:c>
      <x:c r="E31" s="262"/>
      <x:c r="F31" s="262"/>
      <x:c r="G31" s="262"/>
      <x:c r="H31" s="262"/>
      <x:c r="I31" s="262"/>
      <x:c r="J31" s="262"/>
      <x:c r="K31" s="262"/>
      <x:c r="L31" s="262"/>
    </x:row>
    <x:row r="32" ht="21" customHeight="1">
      <x:c r="A32" s="58"/>
      <x:c r="B32" s="58"/>
      <x:c r="C32" s="58"/>
      <x:c r="D32" s="262"/>
      <x:c r="E32" s="262"/>
      <x:c r="F32" s="262"/>
      <x:c r="G32" s="262"/>
      <x:c r="H32" s="262"/>
      <x:c r="I32" s="262"/>
      <x:c r="J32" s="262"/>
      <x:c r="K32" s="262"/>
      <x:c r="L32" s="262"/>
    </x:row>
    <x:row r="33" ht="21" customHeight="1">
      <x:c r="A33" s="58"/>
      <x:c r="B33" s="58"/>
      <x:c r="C33" s="58"/>
      <x:c r="D33" s="262"/>
      <x:c r="E33" s="262"/>
      <x:c r="F33" s="262"/>
      <x:c r="G33" s="262"/>
      <x:c r="H33" s="262"/>
      <x:c r="I33" s="262"/>
      <x:c r="J33" s="262"/>
      <x:c r="K33" s="262"/>
      <x:c r="L33" s="262"/>
    </x:row>
    <x:row r="34" ht="21" customHeight="1">
      <x:c r="A34" s="15"/>
      <x:c r="B34" s="15"/>
      <x:c r="C34" s="15"/>
      <x:c r="D34" s="15"/>
      <x:c r="E34" s="15"/>
      <x:c r="F34" s="15"/>
      <x:c r="G34" s="15"/>
      <x:c r="H34" s="15"/>
      <x:c r="I34" s="15"/>
      <x:c r="J34" s="15"/>
      <x:c r="K34" s="15"/>
      <x:c r="L34" s="15"/>
    </x:row>
    <x:row r="35" ht="21" customHeight="1">
      <x:c r="A35" s="58" t="str">
        <x:v>12 March snapshot</x:v>
      </x:c>
      <x:c r="B35" s="58"/>
      <x:c r="C35" s="58"/>
      <x:c r="D35" s="262" t="str">
        <x:v>Actual SAR 148,000 + unpaid commitments SAR 66,000 + other ETC SAR 44,000 = forecast SAR 258,000.</x:v>
      </x:c>
      <x:c r="E35" s="262"/>
      <x:c r="F35" s="262"/>
      <x:c r="G35" s="262"/>
      <x:c r="H35" s="262"/>
      <x:c r="I35" s="262"/>
      <x:c r="J35" s="262"/>
      <x:c r="K35" s="262"/>
      <x:c r="L35" s="262"/>
    </x:row>
    <x:row r="36" ht="21" customHeight="1">
      <x:c r="A36" s="58"/>
      <x:c r="B36" s="58"/>
      <x:c r="C36" s="58"/>
      <x:c r="D36" s="262"/>
      <x:c r="E36" s="262"/>
      <x:c r="F36" s="262"/>
      <x:c r="G36" s="262"/>
      <x:c r="H36" s="262"/>
      <x:c r="I36" s="262"/>
      <x:c r="J36" s="262"/>
      <x:c r="K36" s="262"/>
      <x:c r="L36" s="262"/>
    </x:row>
    <x:row r="37" ht="21" customHeight="1">
      <x:c r="A37" s="58"/>
      <x:c r="B37" s="58"/>
      <x:c r="C37" s="58"/>
      <x:c r="D37" s="262"/>
      <x:c r="E37" s="262"/>
      <x:c r="F37" s="262"/>
      <x:c r="G37" s="262"/>
      <x:c r="H37" s="262"/>
      <x:c r="I37" s="262"/>
      <x:c r="J37" s="262"/>
      <x:c r="K37" s="262"/>
      <x:c r="L37" s="262"/>
    </x:row>
    <x:row r="38" ht="21" customHeight="1">
      <x:c r="A38" s="15"/>
      <x:c r="B38" s="15"/>
      <x:c r="C38" s="15"/>
      <x:c r="D38" s="15"/>
      <x:c r="E38" s="15"/>
      <x:c r="F38" s="15"/>
      <x:c r="G38" s="15"/>
      <x:c r="H38" s="15"/>
      <x:c r="I38" s="15"/>
      <x:c r="J38" s="15"/>
      <x:c r="K38" s="15"/>
      <x:c r="L38" s="15"/>
    </x:row>
    <x:row r="39" ht="21" customHeight="1">
      <x:c r="A39" s="58" t="str">
        <x:v>Final position</x:v>
      </x:c>
      <x:c r="B39" s="58"/>
      <x:c r="C39" s="58"/>
      <x:c r="D39" s="262" t="str">
        <x:v>Actual close 6 May 2027; final recognised cost SAR 248,000. Compare with both original and current approved baselines.</x:v>
      </x:c>
      <x:c r="E39" s="262"/>
      <x:c r="F39" s="262"/>
      <x:c r="G39" s="262"/>
      <x:c r="H39" s="262"/>
      <x:c r="I39" s="262"/>
      <x:c r="J39" s="262"/>
      <x:c r="K39" s="262"/>
      <x:c r="L39" s="262"/>
    </x:row>
    <x:row r="40" ht="21" customHeight="1">
      <x:c r="A40" s="58"/>
      <x:c r="B40" s="58"/>
      <x:c r="C40" s="58"/>
      <x:c r="D40" s="262"/>
      <x:c r="E40" s="262"/>
      <x:c r="F40" s="262"/>
      <x:c r="G40" s="262"/>
      <x:c r="H40" s="262"/>
      <x:c r="I40" s="262"/>
      <x:c r="J40" s="262"/>
      <x:c r="K40" s="262"/>
      <x:c r="L40" s="262"/>
    </x:row>
    <x:row r="41" ht="21" customHeight="1">
      <x:c r="A41" s="58"/>
      <x:c r="B41" s="58"/>
      <x:c r="C41" s="58"/>
      <x:c r="D41" s="262"/>
      <x:c r="E41" s="262"/>
      <x:c r="F41" s="262"/>
      <x:c r="G41" s="262"/>
      <x:c r="H41" s="262"/>
      <x:c r="I41" s="262"/>
      <x:c r="J41" s="262"/>
      <x:c r="K41" s="262"/>
      <x:c r="L41" s="262"/>
    </x:row>
    <x:row r="42" ht="21" customHeight="1">
      <x:c r="A42" s="15"/>
      <x:c r="B42" s="15"/>
      <x:c r="C42" s="15"/>
      <x:c r="D42" s="15"/>
      <x:c r="E42" s="15"/>
      <x:c r="F42" s="15"/>
      <x:c r="G42" s="15"/>
      <x:c r="H42" s="15"/>
      <x:c r="I42" s="15"/>
      <x:c r="J42" s="15"/>
      <x:c r="K42" s="15"/>
      <x:c r="L42" s="15"/>
    </x:row>
    <x:row r="43" ht="21" customHeight="1">
      <x:c r="A43" s="58" t="str">
        <x:v>Outcome evidence</x:v>
      </x:c>
      <x:c r="B43" s="58"/>
      <x:c r="C43" s="58"/>
      <x:c r="D43" s="262" t="str">
        <x:v>Pilot: 17/20 ready = 85%. First post-rollout review: 86/100 = 86%. The 90% target is not yet met.</x:v>
      </x:c>
      <x:c r="E43" s="262"/>
      <x:c r="F43" s="262"/>
      <x:c r="G43" s="262"/>
      <x:c r="H43" s="262"/>
      <x:c r="I43" s="262"/>
      <x:c r="J43" s="262"/>
      <x:c r="K43" s="262"/>
      <x:c r="L43" s="262"/>
    </x:row>
    <x:row r="44" ht="21" customHeight="1">
      <x:c r="A44" s="58"/>
      <x:c r="B44" s="58"/>
      <x:c r="C44" s="58"/>
      <x:c r="D44" s="262"/>
      <x:c r="E44" s="262"/>
      <x:c r="F44" s="262"/>
      <x:c r="G44" s="262"/>
      <x:c r="H44" s="262"/>
      <x:c r="I44" s="262"/>
      <x:c r="J44" s="262"/>
      <x:c r="K44" s="262"/>
      <x:c r="L44" s="262"/>
    </x:row>
    <x:row r="45" ht="21" customHeight="1">
      <x:c r="A45" s="58"/>
      <x:c r="B45" s="58"/>
      <x:c r="C45" s="58"/>
      <x:c r="D45" s="262"/>
      <x:c r="E45" s="262"/>
      <x:c r="F45" s="262"/>
      <x:c r="G45" s="262"/>
      <x:c r="H45" s="262"/>
      <x:c r="I45" s="262"/>
      <x:c r="J45" s="262"/>
      <x:c r="K45" s="262"/>
      <x:c r="L45" s="262"/>
    </x:row>
    <x:row r="46" ht="21" customHeight="1">
      <x:c r="A46" s="15"/>
      <x:c r="B46" s="15"/>
      <x:c r="C46" s="15"/>
      <x:c r="D46" s="15"/>
      <x:c r="E46" s="15"/>
      <x:c r="F46" s="15"/>
      <x:c r="G46" s="15"/>
      <x:c r="H46" s="15"/>
      <x:c r="I46" s="15"/>
      <x:c r="J46" s="15"/>
      <x:c r="K46" s="15"/>
      <x:c r="L46" s="15"/>
    </x:row>
    <x:row r="47" ht="21" customHeight="1">
      <x:c r="A47" s="58" t="str">
        <x:v>Learning evidence</x:v>
      </x:c>
      <x:c r="B47" s="58"/>
      <x:c r="C47" s="58"/>
      <x:c r="D47" s="262" t="str">
        <x:v>20 pilot managers eligible; 18 attended; 17 demonstrated competence. Attendance and demonstration are separate measures.</x:v>
      </x:c>
      <x:c r="E47" s="262"/>
      <x:c r="F47" s="262"/>
      <x:c r="G47" s="262"/>
      <x:c r="H47" s="262"/>
      <x:c r="I47" s="262"/>
      <x:c r="J47" s="262"/>
      <x:c r="K47" s="262"/>
      <x:c r="L47" s="262"/>
    </x:row>
    <x:row r="48" ht="21" customHeight="1">
      <x:c r="A48" s="58"/>
      <x:c r="B48" s="58"/>
      <x:c r="C48" s="58"/>
      <x:c r="D48" s="262"/>
      <x:c r="E48" s="262"/>
      <x:c r="F48" s="262"/>
      <x:c r="G48" s="262"/>
      <x:c r="H48" s="262"/>
      <x:c r="I48" s="262"/>
      <x:c r="J48" s="262"/>
      <x:c r="K48" s="262"/>
      <x:c r="L48" s="262"/>
    </x:row>
    <x:row r="49" ht="21" customHeight="1">
      <x:c r="A49" s="58"/>
      <x:c r="B49" s="58"/>
      <x:c r="C49" s="58"/>
      <x:c r="D49" s="262"/>
      <x:c r="E49" s="262"/>
      <x:c r="F49" s="262"/>
      <x:c r="G49" s="262"/>
      <x:c r="H49" s="262"/>
      <x:c r="I49" s="262"/>
      <x:c r="J49" s="262"/>
      <x:c r="K49" s="262"/>
      <x:c r="L49" s="262"/>
    </x:row>
    <x:row r="50" ht="21" customHeight="1">
      <x:c r="A50" s="15"/>
      <x:c r="B50" s="15"/>
      <x:c r="C50" s="15"/>
      <x:c r="D50" s="15"/>
      <x:c r="E50" s="15"/>
      <x:c r="F50" s="15"/>
      <x:c r="G50" s="15"/>
      <x:c r="H50" s="15"/>
      <x:c r="I50" s="15"/>
      <x:c r="J50" s="15"/>
      <x:c r="K50" s="15"/>
      <x:c r="L50" s="15"/>
    </x:row>
    <x:row r="51" ht="21" customHeight="1">
      <x:c r="A51" s="58" t="str">
        <x:v>Benefits boundary</x:v>
      </x:c>
      <x:c r="B51" s="58"/>
      <x:c r="C51" s="58"/>
      <x:c r="D51" s="262" t="str">
        <x:v>Estimated 800 annual capacity hours = 200 starters x four hours. These are not cash savings. Ongoing cost SAR 18,000/year is separate.</x:v>
      </x:c>
      <x:c r="E51" s="262"/>
      <x:c r="F51" s="262"/>
      <x:c r="G51" s="262"/>
      <x:c r="H51" s="262"/>
      <x:c r="I51" s="262"/>
      <x:c r="J51" s="262"/>
      <x:c r="K51" s="262"/>
      <x:c r="L51" s="262"/>
    </x:row>
    <x:row r="52" ht="21" customHeight="1">
      <x:c r="A52" s="58"/>
      <x:c r="B52" s="58"/>
      <x:c r="C52" s="58"/>
      <x:c r="D52" s="262"/>
      <x:c r="E52" s="262"/>
      <x:c r="F52" s="262"/>
      <x:c r="G52" s="262"/>
      <x:c r="H52" s="262"/>
      <x:c r="I52" s="262"/>
      <x:c r="J52" s="262"/>
      <x:c r="K52" s="262"/>
      <x:c r="L52" s="262"/>
    </x:row>
    <x:row r="53" ht="21" customHeight="1">
      <x:c r="A53" s="58"/>
      <x:c r="B53" s="58"/>
      <x:c r="C53" s="58"/>
      <x:c r="D53" s="262"/>
      <x:c r="E53" s="262"/>
      <x:c r="F53" s="262"/>
      <x:c r="G53" s="262"/>
      <x:c r="H53" s="262"/>
      <x:c r="I53" s="262"/>
      <x:c r="J53" s="262"/>
      <x:c r="K53" s="262"/>
      <x:c r="L53" s="262"/>
    </x:row>
    <x:row r="54" ht="21" customHeight="1">
      <x:c r="A54" s="15"/>
      <x:c r="B54" s="15"/>
      <x:c r="C54" s="15"/>
      <x:c r="D54" s="15"/>
      <x:c r="E54" s="15"/>
      <x:c r="F54" s="15"/>
      <x:c r="G54" s="15"/>
      <x:c r="H54" s="15"/>
      <x:c r="I54" s="15"/>
      <x:c r="J54" s="15"/>
      <x:c r="K54" s="15"/>
      <x:c r="L54" s="15"/>
    </x:row>
    <x:row r="55" ht="21" customHeight="1">
      <x:c r="A55" s="58" t="str">
        <x:v>Governance</x:v>
      </x:c>
      <x:c r="B55" s="58"/>
      <x:c r="C55" s="58"/>
      <x:c r="D55" s="262" t="str">
        <x:v>G1 22 January; G2 5 February; CR01 linked to IS02; four gates retain human decision authority.</x:v>
      </x:c>
      <x:c r="E55" s="262"/>
      <x:c r="F55" s="262"/>
      <x:c r="G55" s="262"/>
      <x:c r="H55" s="262"/>
      <x:c r="I55" s="262"/>
      <x:c r="J55" s="262"/>
      <x:c r="K55" s="262"/>
      <x:c r="L55" s="262"/>
    </x:row>
    <x:row r="56" ht="21" customHeight="1">
      <x:c r="A56" s="58"/>
      <x:c r="B56" s="58"/>
      <x:c r="C56" s="58"/>
      <x:c r="D56" s="262"/>
      <x:c r="E56" s="262"/>
      <x:c r="F56" s="262"/>
      <x:c r="G56" s="262"/>
      <x:c r="H56" s="262"/>
      <x:c r="I56" s="262"/>
      <x:c r="J56" s="262"/>
      <x:c r="K56" s="262"/>
      <x:c r="L56" s="262"/>
    </x:row>
    <x:row r="57" ht="21" customHeight="1">
      <x:c r="A57" s="58"/>
      <x:c r="B57" s="58"/>
      <x:c r="C57" s="58"/>
      <x:c r="D57" s="262"/>
      <x:c r="E57" s="262"/>
      <x:c r="F57" s="262"/>
      <x:c r="G57" s="262"/>
      <x:c r="H57" s="262"/>
      <x:c r="I57" s="262"/>
      <x:c r="J57" s="262"/>
      <x:c r="K57" s="262"/>
      <x:c r="L57" s="262"/>
    </x:row>
    <x:row r="58" ht="21" customHeight="1">
      <x:c r="A58" s="15"/>
      <x:c r="B58" s="15"/>
      <x:c r="C58" s="15"/>
      <x:c r="D58" s="15"/>
      <x:c r="E58" s="15"/>
      <x:c r="F58" s="15"/>
      <x:c r="G58" s="15"/>
      <x:c r="H58" s="15"/>
      <x:c r="I58" s="15"/>
      <x:c r="J58" s="15"/>
      <x:c r="K58" s="15"/>
      <x:c r="L58" s="15"/>
    </x:row>
    <x:row r="59" ht="21" customHeight="1">
      <x:c r="A59" s="58" t="str">
        <x:v>Future review</x:v>
      </x:c>
      <x:c r="B59" s="58"/>
      <x:c r="C59" s="58"/>
      <x:c r="D59" s="262" t="str">
        <x:v>The August review is scheduled, not invented. HR Operations owns measurement after project closure.</x:v>
      </x:c>
      <x:c r="E59" s="262"/>
      <x:c r="F59" s="262"/>
      <x:c r="G59" s="262"/>
      <x:c r="H59" s="262"/>
      <x:c r="I59" s="262"/>
      <x:c r="J59" s="262"/>
      <x:c r="K59" s="262"/>
      <x:c r="L59" s="262"/>
    </x:row>
    <x:row r="60" ht="21" customHeight="1">
      <x:c r="A60" s="58"/>
      <x:c r="B60" s="58"/>
      <x:c r="C60" s="58"/>
      <x:c r="D60" s="262"/>
      <x:c r="E60" s="262"/>
      <x:c r="F60" s="262"/>
      <x:c r="G60" s="262"/>
      <x:c r="H60" s="262"/>
      <x:c r="I60" s="262"/>
      <x:c r="J60" s="262"/>
      <x:c r="K60" s="262"/>
      <x:c r="L60" s="262"/>
    </x:row>
    <x:row r="61" ht="21" customHeight="1">
      <x:c r="A61" s="58"/>
      <x:c r="B61" s="58"/>
      <x:c r="C61" s="58"/>
      <x:c r="D61" s="262"/>
      <x:c r="E61" s="262"/>
      <x:c r="F61" s="262"/>
      <x:c r="G61" s="262"/>
      <x:c r="H61" s="262"/>
      <x:c r="I61" s="262"/>
      <x:c r="J61" s="262"/>
      <x:c r="K61" s="262"/>
      <x:c r="L61" s="262"/>
    </x:row>
    <x:row r="62" ht="21" customHeight="1">
      <x:c r="A62" s="15"/>
      <x:c r="B62" s="15"/>
      <x:c r="C62" s="15"/>
      <x:c r="D62" s="15"/>
      <x:c r="E62" s="15"/>
      <x:c r="F62" s="15"/>
      <x:c r="G62" s="15"/>
      <x:c r="H62" s="15"/>
      <x:c r="I62" s="15"/>
      <x:c r="J62" s="15"/>
      <x:c r="K62" s="15"/>
      <x:c r="L62" s="15"/>
    </x:row>
    <x:row r="63" ht="21" customHeight="1">
      <x:c r="A63" s="15"/>
      <x:c r="B63" s="15"/>
      <x:c r="C63" s="15"/>
      <x:c r="D63" s="15"/>
      <x:c r="E63" s="15"/>
      <x:c r="F63" s="15"/>
      <x:c r="G63" s="15"/>
      <x:c r="H63" s="15"/>
      <x:c r="I63" s="15"/>
      <x:c r="J63" s="15"/>
      <x:c r="K63" s="15"/>
      <x:c r="L63" s="15"/>
    </x:row>
    <x:row r="64" ht="21" customHeight="1">
      <x:c r="A64" s="15"/>
      <x:c r="B64" s="15"/>
      <x:c r="C64" s="15"/>
      <x:c r="D64" s="15"/>
      <x:c r="E64" s="15"/>
      <x:c r="F64" s="15"/>
      <x:c r="G64" s="15"/>
      <x:c r="H64" s="15"/>
      <x:c r="I64" s="15"/>
      <x:c r="J64" s="15"/>
      <x:c r="K64" s="15"/>
      <x:c r="L64" s="15"/>
    </x:row>
    <x:row r="65" ht="21" customHeight="1">
      <x:c r="A65" s="15"/>
      <x:c r="B65" s="15"/>
      <x:c r="C65" s="15"/>
      <x:c r="D65" s="15"/>
      <x:c r="E65" s="15"/>
      <x:c r="F65" s="15"/>
      <x:c r="G65" s="15"/>
      <x:c r="H65" s="15"/>
      <x:c r="I65" s="15"/>
      <x:c r="J65" s="15"/>
      <x:c r="K65" s="15"/>
      <x:c r="L65" s="15"/>
    </x:row>
    <x:row r="66" ht="21" customHeight="1">
      <x:c r="A66" s="15"/>
      <x:c r="B66" s="15"/>
      <x:c r="C66" s="15"/>
      <x:c r="D66" s="15"/>
      <x:c r="E66" s="15"/>
      <x:c r="F66" s="15"/>
      <x:c r="G66" s="15"/>
      <x:c r="H66" s="15"/>
      <x:c r="I66" s="15"/>
      <x:c r="J66" s="15"/>
      <x:c r="K66" s="15"/>
      <x:c r="L66" s="15"/>
    </x:row>
    <x:row r="67" ht="21" customHeight="1">
      <x:c r="A67" s="15"/>
      <x:c r="B67" s="15"/>
      <x:c r="C67" s="15"/>
      <x:c r="D67" s="15"/>
      <x:c r="E67" s="15"/>
      <x:c r="F67" s="15"/>
      <x:c r="G67" s="15"/>
      <x:c r="H67" s="15"/>
      <x:c r="I67" s="15"/>
      <x:c r="J67" s="15"/>
      <x:c r="K67" s="15"/>
      <x:c r="L67" s="15"/>
    </x:row>
    <x:row r="68" ht="21" customHeight="1">
      <x:c r="A68" s="15"/>
      <x:c r="B68" s="15"/>
      <x:c r="C68" s="15"/>
      <x:c r="D68" s="15"/>
      <x:c r="E68" s="15"/>
      <x:c r="F68" s="15"/>
      <x:c r="G68" s="15"/>
      <x:c r="H68" s="15"/>
      <x:c r="I68" s="15"/>
      <x:c r="J68" s="15"/>
      <x:c r="K68" s="15"/>
      <x:c r="L68" s="15"/>
    </x:row>
    <x:row r="69" ht="21" customHeight="1">
      <x:c r="A69" s="15"/>
      <x:c r="B69" s="15"/>
      <x:c r="C69" s="15"/>
      <x:c r="D69" s="15"/>
      <x:c r="E69" s="15"/>
      <x:c r="F69" s="15"/>
      <x:c r="G69" s="15"/>
      <x:c r="H69" s="15"/>
      <x:c r="I69" s="15"/>
      <x:c r="J69" s="15"/>
      <x:c r="K69" s="15"/>
      <x:c r="L69" s="15"/>
    </x:row>
    <x:row r="70" ht="21" customHeight="1">
      <x:c r="A70" s="15"/>
      <x:c r="B70" s="15"/>
      <x:c r="C70" s="15"/>
      <x:c r="D70" s="15"/>
      <x:c r="E70" s="15"/>
      <x:c r="F70" s="15"/>
      <x:c r="G70" s="15"/>
      <x:c r="H70" s="15"/>
      <x:c r="I70" s="15"/>
      <x:c r="J70" s="15"/>
      <x:c r="K70" s="15"/>
      <x:c r="L70" s="15"/>
    </x:row>
    <x:row r="71" ht="21" customHeight="1">
      <x:c r="A71" s="15"/>
      <x:c r="B71" s="15"/>
      <x:c r="C71" s="15"/>
      <x:c r="D71" s="15"/>
      <x:c r="E71" s="15"/>
      <x:c r="F71" s="15"/>
      <x:c r="G71" s="15"/>
      <x:c r="H71" s="15"/>
      <x:c r="I71" s="15"/>
      <x:c r="J71" s="15"/>
      <x:c r="K71" s="15"/>
      <x:c r="L71" s="15"/>
    </x:row>
    <x:row r="72" ht="21" customHeight="1">
      <x:c r="A72" s="15"/>
      <x:c r="B72" s="15"/>
      <x:c r="C72" s="15"/>
      <x:c r="D72" s="15"/>
      <x:c r="E72" s="15"/>
      <x:c r="F72" s="15"/>
      <x:c r="G72" s="15"/>
      <x:c r="H72" s="15"/>
      <x:c r="I72" s="15"/>
      <x:c r="J72" s="15"/>
      <x:c r="K72" s="15"/>
      <x:c r="L72" s="15"/>
    </x:row>
    <x:row r="73" ht="21" customHeight="1">
      <x:c r="A73" s="15"/>
      <x:c r="B73" s="15"/>
      <x:c r="C73" s="15"/>
      <x:c r="D73" s="15"/>
      <x:c r="E73" s="15"/>
      <x:c r="F73" s="15"/>
      <x:c r="G73" s="15"/>
      <x:c r="H73" s="15"/>
      <x:c r="I73" s="15"/>
      <x:c r="J73" s="15"/>
      <x:c r="K73" s="15"/>
      <x:c r="L73" s="15"/>
    </x:row>
    <x:row r="74" ht="21" customHeight="1">
      <x:c r="A74" s="15"/>
      <x:c r="B74" s="15"/>
      <x:c r="C74" s="15"/>
      <x:c r="D74" s="15"/>
      <x:c r="E74" s="15"/>
      <x:c r="F74" s="15"/>
      <x:c r="G74" s="15"/>
      <x:c r="H74" s="15"/>
      <x:c r="I74" s="15"/>
      <x:c r="J74" s="15"/>
      <x:c r="K74" s="15"/>
      <x:c r="L74" s="15"/>
    </x:row>
  </x:sheetData>
  <x:mergeCells>
    <x:mergeCell ref="A1:L3"/>
    <x:mergeCell ref="A4:L4"/>
    <x:mergeCell ref="A5:F5"/>
    <x:mergeCell ref="G5:L5"/>
    <x:mergeCell ref="A6:L6"/>
    <x:mergeCell ref="A8:L12"/>
    <x:mergeCell ref="A15:C17"/>
    <x:mergeCell ref="D15:L17"/>
    <x:mergeCell ref="A19:C21"/>
    <x:mergeCell ref="D19:L21"/>
    <x:mergeCell ref="A23:C25"/>
    <x:mergeCell ref="D23:L25"/>
    <x:mergeCell ref="A27:C29"/>
    <x:mergeCell ref="D27:L29"/>
    <x:mergeCell ref="A31:C33"/>
    <x:mergeCell ref="D31:L33"/>
    <x:mergeCell ref="A35:C37"/>
    <x:mergeCell ref="D35:L37"/>
    <x:mergeCell ref="A39:C41"/>
    <x:mergeCell ref="D39:L41"/>
    <x:mergeCell ref="A43:C45"/>
    <x:mergeCell ref="D43:L45"/>
    <x:mergeCell ref="A47:C49"/>
    <x:mergeCell ref="D47:L49"/>
    <x:mergeCell ref="A51:C53"/>
    <x:mergeCell ref="D51:L53"/>
    <x:mergeCell ref="A55:C57"/>
    <x:mergeCell ref="D55:L57"/>
    <x:mergeCell ref="A59:C61"/>
    <x:mergeCell ref="D59:L61"/>
  </x:mergeCells>
  <x:pageMargins left="0.7" right="0.7" top="0.75" bottom="0.75" header="0.3" footer="0.3"/>
</x:worksheet>
</file>

<file path=xl/worksheets/sheet82.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30"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s>
  <x:sheetData>
    <x:row r="1" ht="21" customHeight="1">
      <x:c r="A1" s="21" t="str">
        <x:v>EX | WORKED CALCULATIONS</x:v>
      </x:c>
      <x:c r="B1" s="21"/>
      <x:c r="C1" s="21"/>
      <x:c r="D1" s="21"/>
      <x:c r="E1" s="21"/>
      <x:c r="F1" s="21"/>
      <x:c r="G1" s="21"/>
      <x:c r="H1" s="21"/>
      <x:c r="I1" s="21"/>
      <x:c r="J1" s="21"/>
      <x:c r="K1" s="21"/>
      <x:c r="L1" s="21"/>
      <x:c r="M1" s="21"/>
      <x:c r="N1" s="21"/>
      <x:c r="O1" s="21"/>
    </x:row>
    <x:row r="2" ht="21" customHeight="1">
      <x:c r="A2" s="21"/>
      <x:c r="B2" s="21"/>
      <x:c r="C2" s="21"/>
      <x:c r="D2" s="21"/>
      <x:c r="E2" s="21"/>
      <x:c r="F2" s="21"/>
      <x:c r="G2" s="21"/>
      <x:c r="H2" s="21"/>
      <x:c r="I2" s="21"/>
      <x:c r="J2" s="21"/>
      <x:c r="K2" s="21"/>
      <x:c r="L2" s="21"/>
      <x:c r="M2" s="21"/>
      <x:c r="N2" s="21"/>
      <x:c r="O2" s="21"/>
    </x:row>
    <x:row r="3" ht="21" customHeight="1">
      <x:c r="A3" s="21"/>
      <x:c r="B3" s="21"/>
      <x:c r="C3" s="21"/>
      <x:c r="D3" s="21"/>
      <x:c r="E3" s="21"/>
      <x:c r="F3" s="21"/>
      <x:c r="G3" s="21"/>
      <x:c r="H3" s="21"/>
      <x:c r="I3" s="21"/>
      <x:c r="J3" s="21"/>
      <x:c r="K3" s="21"/>
      <x:c r="L3" s="21"/>
      <x:c r="M3" s="21"/>
      <x:c r="N3" s="21"/>
      <x:c r="O3" s="21"/>
    </x:row>
    <x:row r="4" ht="30" customHeight="1">
      <x:c r="A4" s="28" t="str">
        <x:v>Editable fictional inputs with transparent formulas. This sheet is isolated from the live dashboard.</x:v>
      </x:c>
      <x:c r="B4" s="28"/>
      <x:c r="C4" s="28"/>
      <x:c r="D4" s="28"/>
      <x:c r="E4" s="28"/>
      <x:c r="F4" s="28"/>
      <x:c r="G4" s="28"/>
      <x:c r="H4" s="28"/>
      <x:c r="I4" s="28"/>
      <x:c r="J4" s="28"/>
      <x:c r="K4" s="28"/>
      <x:c r="L4" s="28"/>
      <x:c r="M4" s="28"/>
      <x:c r="N4" s="28"/>
      <x:c r="O4" s="28"/>
    </x:row>
    <x:row r="5" ht="21" customHeight="1">
      <x:c r="A5" s="35" t="str">
        <x:v>HR DELIVERY | PRACTITIONER WORKBOOK</x:v>
      </x:c>
      <x:c r="B5" s="35"/>
      <x:c r="C5" s="35"/>
      <x:c r="D5" s="35"/>
      <x:c r="E5" s="35"/>
      <x:c r="F5" s="35"/>
      <x:c r="G5" s="35"/>
      <x:c r="H5" s="41" t="str">
        <x:f>IFERROR(HYPERLINK("#'04 Tool Index'!A1","OPEN TOOL INDEX"),"OPEN TOOL INDEX")</x:f>
        <x:v>OPEN TOOL INDEX</x:v>
      </x:c>
      <x:c r="I5" s="41"/>
      <x:c r="J5" s="41"/>
      <x:c r="K5" s="41"/>
      <x:c r="L5" s="41"/>
      <x:c r="M5" s="41"/>
      <x:c r="N5" s="41"/>
      <x:c r="O5" s="41"/>
    </x:row>
    <x:row r="6" ht="30" customHeight="1">
      <x:c r="A6" s="46" t="str">
        <x:v>BLUE text / pale-blue cells: enter your evidence. BLACK text / pale-teal cells: calculated. Blank is not zero or approval.</x:v>
      </x:c>
      <x:c r="B6" s="46"/>
      <x:c r="C6" s="46"/>
      <x:c r="D6" s="46"/>
      <x:c r="E6" s="46"/>
      <x:c r="F6" s="46"/>
      <x:c r="G6" s="46"/>
      <x:c r="H6" s="46"/>
      <x:c r="I6" s="46"/>
      <x:c r="J6" s="46"/>
      <x:c r="K6" s="46"/>
      <x:c r="L6" s="46"/>
      <x:c r="M6" s="46"/>
      <x:c r="N6" s="46"/>
      <x:c r="O6" s="46"/>
    </x:row>
    <x:row r="7" ht="21" customHeight="1">
      <x:c r="A7" s="15"/>
      <x:c r="B7" s="15"/>
      <x:c r="C7" s="15"/>
      <x:c r="D7" s="15"/>
      <x:c r="E7" s="15"/>
      <x:c r="F7" s="15"/>
      <x:c r="G7" s="15"/>
      <x:c r="H7" s="15"/>
      <x:c r="I7" s="15"/>
      <x:c r="J7" s="15"/>
      <x:c r="K7" s="15"/>
      <x:c r="L7" s="15"/>
      <x:c r="M7" s="15"/>
      <x:c r="N7" s="15"/>
      <x:c r="O7" s="15"/>
    </x:row>
    <x:row r="8" ht="21" customHeight="1">
      <x:c r="A8" s="15"/>
      <x:c r="B8" s="15"/>
      <x:c r="C8" s="15"/>
      <x:c r="D8" s="15"/>
      <x:c r="E8" s="15"/>
      <x:c r="F8" s="15"/>
      <x:c r="G8" s="15"/>
      <x:c r="H8" s="15"/>
      <x:c r="I8" s="15"/>
      <x:c r="J8" s="15"/>
      <x:c r="K8" s="15"/>
      <x:c r="L8" s="15"/>
      <x:c r="M8" s="15"/>
      <x:c r="N8" s="15"/>
      <x:c r="O8" s="15"/>
    </x:row>
    <x:row r="9" ht="42" customHeight="1">
      <x:c r="A9" s="75" t="str">
        <x:v>Category</x:v>
      </x:c>
      <x:c r="B9" s="75" t="str">
        <x:v>Original</x:v>
      </x:c>
      <x:c r="C9" s="75" t="str">
        <x:v>Approved delta</x:v>
      </x:c>
      <x:c r="D9" s="75" t="str">
        <x:v>Current</x:v>
      </x:c>
      <x:c r="E9" s="75" t="str">
        <x:v>Actual at 12 Mar</x:v>
      </x:c>
      <x:c r="F9" s="75" t="str">
        <x:v>Unpaid committed</x:v>
      </x:c>
      <x:c r="G9" s="75" t="str">
        <x:v>Other ETC</x:v>
      </x:c>
      <x:c r="H9" s="75" t="str">
        <x:v>Forecast</x:v>
      </x:c>
      <x:c r="I9" s="75" t="str">
        <x:v>Final actual</x:v>
      </x:c>
      <x:c r="J9" s="75" t="str">
        <x:v>Final vs current</x:v>
      </x:c>
      <x:c r="K9" s="15"/>
      <x:c r="L9" s="15"/>
      <x:c r="M9" s="15"/>
      <x:c r="N9" s="15"/>
      <x:c r="O9" s="15"/>
    </x:row>
    <x:row r="10" ht="35" customHeight="1">
      <x:c r="A10" s="15" t="str">
        <x:v>Advisory</x:v>
      </x:c>
      <x:c r="B10" s="271" t="n">
        <x:v>80000</x:v>
      </x:c>
      <x:c r="C10" s="271" t="n">
        <x:v>0</x:v>
      </x:c>
      <x:c r="D10" s="276" t="n">
        <x:f>B10+C10</x:f>
        <x:v>80000</x:v>
      </x:c>
      <x:c r="E10" s="271" t="n">
        <x:v>55000</x:v>
      </x:c>
      <x:c r="F10" s="271" t="n">
        <x:v>20000</x:v>
      </x:c>
      <x:c r="G10" s="271" t="n">
        <x:v>7000</x:v>
      </x:c>
      <x:c r="H10" s="276" t="n">
        <x:f>SUM(E10:G10)</x:f>
        <x:v>82000</x:v>
      </x:c>
      <x:c r="I10" s="271" t="n">
        <x:v>82000</x:v>
      </x:c>
      <x:c r="J10" s="276" t="n">
        <x:f>I10-D10</x:f>
        <x:v>2000</x:v>
      </x:c>
      <x:c r="K10" s="15"/>
      <x:c r="L10" s="15"/>
      <x:c r="M10" s="15"/>
      <x:c r="N10" s="15"/>
      <x:c r="O10" s="15"/>
    </x:row>
    <x:row r="11" ht="35" customHeight="1">
      <x:c r="A11" s="15" t="str">
        <x:v>Configuration</x:v>
      </x:c>
      <x:c r="B11" s="271" t="n">
        <x:v>90000</x:v>
      </x:c>
      <x:c r="C11" s="271" t="n">
        <x:v>12000</x:v>
      </x:c>
      <x:c r="D11" s="276" t="n">
        <x:f>B11+C11</x:f>
        <x:v>102000</x:v>
      </x:c>
      <x:c r="E11" s="271" t="n">
        <x:v>64000</x:v>
      </x:c>
      <x:c r="F11" s="271" t="n">
        <x:v>40000</x:v>
      </x:c>
      <x:c r="G11" s="271" t="n">
        <x:v>4000</x:v>
      </x:c>
      <x:c r="H11" s="276" t="n">
        <x:f>SUM(E11:G11)</x:f>
        <x:v>108000</x:v>
      </x:c>
      <x:c r="I11" s="271" t="n">
        <x:v>103000</x:v>
      </x:c>
      <x:c r="J11" s="276" t="n">
        <x:f>I11-D11</x:f>
        <x:v>1000</x:v>
      </x:c>
      <x:c r="K11" s="15"/>
      <x:c r="L11" s="15"/>
      <x:c r="M11" s="15"/>
      <x:c r="N11" s="15"/>
      <x:c r="O11" s="15"/>
    </x:row>
    <x:row r="12" ht="35" customHeight="1">
      <x:c r="A12" s="15" t="str">
        <x:v>Learning</x:v>
      </x:c>
      <x:c r="B12" s="271" t="n">
        <x:v>30000</x:v>
      </x:c>
      <x:c r="C12" s="271" t="n">
        <x:v>0</x:v>
      </x:c>
      <x:c r="D12" s="276" t="n">
        <x:f>B12+C12</x:f>
        <x:v>30000</x:v>
      </x:c>
      <x:c r="E12" s="271" t="n">
        <x:v>16000</x:v>
      </x:c>
      <x:c r="F12" s="271" t="n">
        <x:v>6000</x:v>
      </x:c>
      <x:c r="G12" s="271" t="n">
        <x:v>12000</x:v>
      </x:c>
      <x:c r="H12" s="276" t="n">
        <x:f>SUM(E12:G12)</x:f>
        <x:v>34000</x:v>
      </x:c>
      <x:c r="I12" s="271" t="n">
        <x:v>34000</x:v>
      </x:c>
      <x:c r="J12" s="276" t="n">
        <x:f>I12-D12</x:f>
        <x:v>4000</x:v>
      </x:c>
      <x:c r="K12" s="15"/>
      <x:c r="L12" s="15"/>
      <x:c r="M12" s="15"/>
      <x:c r="N12" s="15"/>
      <x:c r="O12" s="15"/>
    </x:row>
    <x:row r="13" ht="35" customHeight="1">
      <x:c r="A13" s="15" t="str">
        <x:v>Internal capacity</x:v>
      </x:c>
      <x:c r="B13" s="271" t="n">
        <x:v>25000</x:v>
      </x:c>
      <x:c r="C13" s="271" t="n">
        <x:v>0</x:v>
      </x:c>
      <x:c r="D13" s="276" t="n">
        <x:f>B13+C13</x:f>
        <x:v>25000</x:v>
      </x:c>
      <x:c r="E13" s="271" t="n">
        <x:v>13000</x:v>
      </x:c>
      <x:c r="F13" s="271" t="n">
        <x:v>0</x:v>
      </x:c>
      <x:c r="G13" s="271" t="n">
        <x:v>11000</x:v>
      </x:c>
      <x:c r="H13" s="276" t="n">
        <x:f>SUM(E13:G13)</x:f>
        <x:v>24000</x:v>
      </x:c>
      <x:c r="I13" s="271" t="n">
        <x:v>29000</x:v>
      </x:c>
      <x:c r="J13" s="276" t="n">
        <x:f>I13-D13</x:f>
        <x:v>4000</x:v>
      </x:c>
      <x:c r="K13" s="15"/>
      <x:c r="L13" s="15"/>
      <x:c r="M13" s="15"/>
      <x:c r="N13" s="15"/>
      <x:c r="O13" s="15"/>
    </x:row>
    <x:row r="14" ht="35" customHeight="1">
      <x:c r="A14" s="15" t="str">
        <x:v>Controlled reserve</x:v>
      </x:c>
      <x:c r="B14" s="271" t="n">
        <x:v>15000</x:v>
      </x:c>
      <x:c r="C14" s="271" t="n">
        <x:v>0</x:v>
      </x:c>
      <x:c r="D14" s="276" t="n">
        <x:f>B14+C14</x:f>
        <x:v>15000</x:v>
      </x:c>
      <x:c r="E14" s="271" t="n">
        <x:v>0</x:v>
      </x:c>
      <x:c r="F14" s="271" t="n">
        <x:v>0</x:v>
      </x:c>
      <x:c r="G14" s="271" t="n">
        <x:v>10000</x:v>
      </x:c>
      <x:c r="H14" s="276" t="n">
        <x:f>SUM(E14:G14)</x:f>
        <x:v>10000</x:v>
      </x:c>
      <x:c r="I14" s="271" t="n">
        <x:v>0</x:v>
      </x:c>
      <x:c r="J14" s="276" t="n">
        <x:f>I14-D14</x:f>
        <x:v>-15000</x:v>
      </x:c>
      <x:c r="K14" s="15"/>
      <x:c r="L14" s="15"/>
      <x:c r="M14" s="15"/>
      <x:c r="N14" s="15"/>
      <x:c r="O14" s="15"/>
    </x:row>
    <x:row r="15" ht="35" customHeight="1">
      <x:c r="A15" s="15" t="str">
        <x:v>TOTAL</x:v>
      </x:c>
      <x:c r="B15" s="240" t="n">
        <x:f>SUM(B10:B14)</x:f>
        <x:v>240000</x:v>
      </x:c>
      <x:c r="C15" s="240" t="n">
        <x:f>SUM(C10:C14)</x:f>
        <x:v>12000</x:v>
      </x:c>
      <x:c r="D15" s="276" t="n">
        <x:f>SUM(D10:D14)</x:f>
        <x:v>252000</x:v>
      </x:c>
      <x:c r="E15" s="240" t="n">
        <x:f>SUM(E10:E14)</x:f>
        <x:v>148000</x:v>
      </x:c>
      <x:c r="F15" s="240" t="n">
        <x:f>SUM(F10:F14)</x:f>
        <x:v>66000</x:v>
      </x:c>
      <x:c r="G15" s="240" t="n">
        <x:f>SUM(G10:G14)</x:f>
        <x:v>44000</x:v>
      </x:c>
      <x:c r="H15" s="276" t="n">
        <x:f>SUM(H10:H14)</x:f>
        <x:v>258000</x:v>
      </x:c>
      <x:c r="I15" s="240" t="n">
        <x:f>SUM(I10:I14)</x:f>
        <x:v>248000</x:v>
      </x:c>
      <x:c r="J15" s="276" t="n">
        <x:f>SUM(J10:J14)</x:f>
        <x:v>-4000</x:v>
      </x:c>
      <x:c r="K15" s="15"/>
      <x:c r="L15" s="15"/>
      <x:c r="M15" s="15"/>
      <x:c r="N15" s="15"/>
      <x:c r="O15" s="15"/>
    </x:row>
    <x:row r="16" ht="21" customHeight="1">
      <x:c r="A16" s="15"/>
      <x:c r="B16" s="240"/>
      <x:c r="C16" s="240"/>
      <x:c r="D16" s="240"/>
      <x:c r="E16" s="240"/>
      <x:c r="F16" s="240"/>
      <x:c r="G16" s="240"/>
      <x:c r="H16" s="240"/>
      <x:c r="I16" s="240"/>
      <x:c r="J16" s="240"/>
      <x:c r="K16" s="15"/>
      <x:c r="L16" s="15"/>
      <x:c r="M16" s="15"/>
      <x:c r="N16" s="15"/>
      <x:c r="O16" s="15"/>
    </x:row>
    <x:row r="17" ht="21" customHeight="1">
      <x:c r="A17" s="15" t="str">
        <x:v>Forecast vs current %</x:v>
      </x:c>
      <x:c r="B17" s="240"/>
      <x:c r="C17" s="240"/>
      <x:c r="D17" s="266" t="n">
        <x:f>(H15-D15)/D15</x:f>
        <x:v>0.023809523809523808</x:v>
      </x:c>
      <x:c r="E17" s="240"/>
      <x:c r="F17" s="240"/>
      <x:c r="G17" s="240" t="str">
        <x:v>Final vs original %</x:v>
      </x:c>
      <x:c r="H17" s="240"/>
      <x:c r="I17" s="240"/>
      <x:c r="J17" s="266" t="n">
        <x:f>(I15-B15)/B15</x:f>
        <x:v>0.03333333333333333</x:v>
      </x:c>
      <x:c r="K17" s="15"/>
      <x:c r="L17" s="15"/>
      <x:c r="M17" s="15"/>
      <x:c r="N17" s="15"/>
      <x:c r="O17" s="15"/>
    </x:row>
    <x:row r="18" ht="21" customHeight="1">
      <x:c r="A18" s="15"/>
      <x:c r="B18" s="15"/>
      <x:c r="C18" s="15"/>
      <x:c r="D18" s="15"/>
      <x:c r="E18" s="15"/>
      <x:c r="F18" s="15"/>
      <x:c r="G18" s="15"/>
      <x:c r="H18" s="15"/>
      <x:c r="I18" s="15"/>
      <x:c r="J18" s="15"/>
      <x:c r="K18" s="15"/>
      <x:c r="L18" s="15"/>
      <x:c r="M18" s="15"/>
      <x:c r="N18" s="15"/>
      <x:c r="O18" s="15"/>
    </x:row>
    <x:row r="19" ht="21" customHeight="1">
      <x:c r="A19" s="15"/>
      <x:c r="B19" s="15"/>
      <x:c r="C19" s="15"/>
      <x:c r="D19" s="15"/>
      <x:c r="E19" s="15"/>
      <x:c r="F19" s="15"/>
      <x:c r="G19" s="15"/>
      <x:c r="H19" s="15"/>
      <x:c r="I19" s="15"/>
      <x:c r="J19" s="15"/>
      <x:c r="K19" s="15"/>
      <x:c r="L19" s="15"/>
      <x:c r="M19" s="15"/>
      <x:c r="N19" s="15"/>
      <x:c r="O19" s="15"/>
    </x:row>
    <x:row r="20" ht="21" customHeight="1">
      <x:c r="A20" s="15"/>
      <x:c r="B20" s="15"/>
      <x:c r="C20" s="15"/>
      <x:c r="D20" s="15"/>
      <x:c r="E20" s="15"/>
      <x:c r="F20" s="15"/>
      <x:c r="G20" s="15"/>
      <x:c r="H20" s="15"/>
      <x:c r="I20" s="15"/>
      <x:c r="J20" s="15"/>
      <x:c r="K20" s="15"/>
      <x:c r="L20" s="15"/>
      <x:c r="M20" s="15"/>
      <x:c r="N20" s="15"/>
      <x:c r="O20" s="15"/>
    </x:row>
    <x:row r="21" ht="42" customHeight="1">
      <x:c r="A21" s="75" t="str">
        <x:v>Readiness measure</x:v>
      </x:c>
      <x:c r="B21" s="75" t="str">
        <x:v>Ready</x:v>
      </x:c>
      <x:c r="C21" s="75" t="str">
        <x:v>Eligible</x:v>
      </x:c>
      <x:c r="D21" s="75" t="str">
        <x:v>Rate</x:v>
      </x:c>
      <x:c r="E21" s="75" t="str">
        <x:v>Interpretation</x:v>
      </x:c>
      <x:c r="F21" s="15"/>
      <x:c r="G21" s="15" t="str">
        <x:v>Target</x:v>
      </x:c>
      <x:c r="H21" s="136" t="n">
        <x:v>0.9</x:v>
      </x:c>
      <x:c r="I21" s="15"/>
      <x:c r="J21" s="15"/>
      <x:c r="K21" s="15"/>
      <x:c r="L21" s="15"/>
      <x:c r="M21" s="15"/>
      <x:c r="N21" s="15"/>
      <x:c r="O21" s="15"/>
    </x:row>
    <x:row r="22" ht="21" customHeight="1">
      <x:c r="A22" s="15" t="str">
        <x:v>Baseline</x:v>
      </x:c>
      <x:c r="B22" s="80" t="n">
        <x:v>62</x:v>
      </x:c>
      <x:c r="C22" s="80" t="n">
        <x:v>100</x:v>
      </x:c>
      <x:c r="D22" s="278" t="n">
        <x:f>IF(C22=0,"NO DENOMINATOR",B22/C22)</x:f>
        <x:v>0.62</x:v>
      </x:c>
      <x:c r="E22" s="15" t="str">
        <x:v>Starting position</x:v>
      </x:c>
      <x:c r="F22" s="15"/>
      <x:c r="G22" s="15"/>
      <x:c r="H22" s="15"/>
      <x:c r="I22" s="15"/>
      <x:c r="J22" s="15"/>
      <x:c r="K22" s="15"/>
      <x:c r="L22" s="15"/>
      <x:c r="M22" s="15"/>
      <x:c r="N22" s="15"/>
      <x:c r="O22" s="15"/>
    </x:row>
    <x:row r="23" ht="21" customHeight="1">
      <x:c r="A23" s="15" t="str">
        <x:v>Pilot</x:v>
      </x:c>
      <x:c r="B23" s="80" t="n">
        <x:v>17</x:v>
      </x:c>
      <x:c r="C23" s="80" t="n">
        <x:v>20</x:v>
      </x:c>
      <x:c r="D23" s="278" t="n">
        <x:f>IF(C23=0,"NO DENOMINATOR",B23/C23)</x:f>
        <x:v>0.85</x:v>
      </x:c>
      <x:c r="E23" s="15" t="str">
        <x:v>Not a population estimate</x:v>
      </x:c>
      <x:c r="F23" s="15"/>
      <x:c r="G23" s="15" t="str">
        <x:v>Target attainment progress</x:v>
      </x:c>
      <x:c r="H23" s="268" t="n">
        <x:f>(D24-D22)/(H21-D22)</x:f>
        <x:v>0.857142857142857</x:v>
      </x:c>
      <x:c r="I23" s="15"/>
      <x:c r="J23" s="15"/>
      <x:c r="K23" s="15"/>
      <x:c r="L23" s="15"/>
      <x:c r="M23" s="15"/>
      <x:c r="N23" s="15"/>
      <x:c r="O23" s="15"/>
    </x:row>
    <x:row r="24" ht="21" customHeight="1">
      <x:c r="A24" s="15" t="str">
        <x:v>First post-rollout</x:v>
      </x:c>
      <x:c r="B24" s="80" t="n">
        <x:v>86</x:v>
      </x:c>
      <x:c r="C24" s="80" t="n">
        <x:v>100</x:v>
      </x:c>
      <x:c r="D24" s="278" t="n">
        <x:f>IF(C24=0,"NO DENOMINATOR",B24/C24)</x:f>
        <x:v>0.86</x:v>
      </x:c>
      <x:c r="E24" s="15" t="str">
        <x:v>Target not yet met</x:v>
      </x:c>
      <x:c r="F24" s="15"/>
      <x:c r="G24" s="15"/>
      <x:c r="H24" s="15"/>
      <x:c r="I24" s="15"/>
      <x:c r="J24" s="15"/>
      <x:c r="K24" s="15"/>
      <x:c r="L24" s="15"/>
      <x:c r="M24" s="15"/>
      <x:c r="N24" s="15"/>
      <x:c r="O24" s="15"/>
    </x:row>
    <x:row r="25" ht="21" customHeight="1">
      <x:c r="A25" s="15"/>
      <x:c r="B25" s="15"/>
      <x:c r="C25" s="15"/>
      <x:c r="D25" s="15"/>
      <x:c r="E25" s="15"/>
      <x:c r="F25" s="15"/>
      <x:c r="G25" s="15"/>
      <x:c r="H25" s="15"/>
      <x:c r="I25" s="15"/>
      <x:c r="J25" s="15"/>
      <x:c r="K25" s="15"/>
      <x:c r="L25" s="15"/>
      <x:c r="M25" s="15"/>
      <x:c r="N25" s="15"/>
      <x:c r="O25" s="15"/>
    </x:row>
    <x:row r="26" ht="21" customHeight="1">
      <x:c r="A26" s="15"/>
      <x:c r="B26" s="15"/>
      <x:c r="C26" s="15"/>
      <x:c r="D26" s="15"/>
      <x:c r="E26" s="15"/>
      <x:c r="F26" s="15"/>
      <x:c r="G26" s="15"/>
      <x:c r="H26" s="15"/>
      <x:c r="I26" s="15"/>
      <x:c r="J26" s="15"/>
      <x:c r="K26" s="15"/>
      <x:c r="L26" s="15"/>
      <x:c r="M26" s="15"/>
      <x:c r="N26" s="15"/>
      <x:c r="O26" s="15"/>
    </x:row>
    <x:row r="27" ht="21" customHeight="1">
      <x:c r="A27" s="115" t="str">
        <x:v>INTERPRETATION | 86% readiness is 24 percentage points above the 62% baseline, but remains four percentage points below the 90% target. Progress through the baseline-to-target gap is a different number; it is not the readiness rate.</x:v>
      </x:c>
      <x:c r="B27" s="115"/>
      <x:c r="C27" s="115"/>
      <x:c r="D27" s="115"/>
      <x:c r="E27" s="115"/>
      <x:c r="F27" s="115"/>
      <x:c r="G27" s="115"/>
      <x:c r="H27" s="115"/>
      <x:c r="I27" s="115"/>
      <x:c r="J27" s="115"/>
      <x:c r="K27" s="115"/>
      <x:c r="L27" s="115"/>
      <x:c r="M27" s="115"/>
      <x:c r="N27" s="115"/>
      <x:c r="O27" s="115"/>
    </x:row>
    <x:row r="28" ht="21" customHeight="1">
      <x:c r="A28" s="115"/>
      <x:c r="B28" s="115"/>
      <x:c r="C28" s="115"/>
      <x:c r="D28" s="115"/>
      <x:c r="E28" s="115"/>
      <x:c r="F28" s="115"/>
      <x:c r="G28" s="115"/>
      <x:c r="H28" s="115"/>
      <x:c r="I28" s="115"/>
      <x:c r="J28" s="115"/>
      <x:c r="K28" s="115"/>
      <x:c r="L28" s="115"/>
      <x:c r="M28" s="115"/>
      <x:c r="N28" s="115"/>
      <x:c r="O28" s="115"/>
    </x:row>
    <x:row r="29" ht="21" customHeight="1">
      <x:c r="A29" s="115"/>
      <x:c r="B29" s="115"/>
      <x:c r="C29" s="115"/>
      <x:c r="D29" s="115"/>
      <x:c r="E29" s="115"/>
      <x:c r="F29" s="115"/>
      <x:c r="G29" s="115"/>
      <x:c r="H29" s="115"/>
      <x:c r="I29" s="115"/>
      <x:c r="J29" s="115"/>
      <x:c r="K29" s="115"/>
      <x:c r="L29" s="115"/>
      <x:c r="M29" s="115"/>
      <x:c r="N29" s="115"/>
      <x:c r="O29" s="115"/>
    </x:row>
    <x:row r="30" ht="21" customHeight="1">
      <x:c r="A30" s="15"/>
      <x:c r="B30" s="15"/>
      <x:c r="C30" s="15"/>
      <x:c r="D30" s="15"/>
      <x:c r="E30" s="15"/>
      <x:c r="F30" s="15"/>
      <x:c r="G30" s="15"/>
      <x:c r="H30" s="15"/>
      <x:c r="I30" s="15"/>
      <x:c r="J30" s="15"/>
      <x:c r="K30" s="15"/>
      <x:c r="L30" s="15"/>
      <x:c r="M30" s="15"/>
      <x:c r="N30" s="15"/>
      <x:c r="O30" s="15"/>
    </x:row>
    <x:row r="31" ht="21" customHeight="1">
      <x:c r="A31" s="15"/>
      <x:c r="B31" s="15"/>
      <x:c r="C31" s="15"/>
      <x:c r="D31" s="15"/>
      <x:c r="E31" s="15"/>
      <x:c r="F31" s="15"/>
      <x:c r="G31" s="15"/>
      <x:c r="H31" s="15"/>
      <x:c r="I31" s="15"/>
      <x:c r="J31" s="15"/>
      <x:c r="K31" s="15"/>
      <x:c r="L31" s="15"/>
      <x:c r="M31" s="15"/>
      <x:c r="N31" s="15"/>
      <x:c r="O31" s="15"/>
    </x:row>
    <x:row r="32" ht="42" customHeight="1">
      <x:c r="A32" s="75" t="str">
        <x:v>Activity</x:v>
      </x:c>
      <x:c r="B32" s="75" t="str">
        <x:v>Duration days</x:v>
      </x:c>
      <x:c r="C32" s="75" t="str">
        <x:v>Predecessors</x:v>
      </x:c>
      <x:c r="D32" s="75" t="str">
        <x:v>Early start</x:v>
      </x:c>
      <x:c r="E32" s="75" t="str">
        <x:v>Early finish</x:v>
      </x:c>
      <x:c r="F32" s="75" t="str">
        <x:v>Late start</x:v>
      </x:c>
      <x:c r="G32" s="75" t="str">
        <x:v>Late finish</x:v>
      </x:c>
      <x:c r="H32" s="75" t="str">
        <x:v>Total float</x:v>
      </x:c>
      <x:c r="I32" s="75" t="str">
        <x:v>Critical?</x:v>
      </x:c>
      <x:c r="J32" s="15"/>
      <x:c r="K32" s="15"/>
      <x:c r="L32" s="15"/>
      <x:c r="M32" s="15"/>
      <x:c r="N32" s="15"/>
      <x:c r="O32" s="15"/>
    </x:row>
    <x:row r="33" ht="30" customHeight="1">
      <x:c r="A33" s="15" t="str">
        <x:v>A</x:v>
      </x:c>
      <x:c r="B33" s="80" t="n">
        <x:v>3</x:v>
      </x:c>
      <x:c r="C33" s="15" t="str">
        <x:v>-</x:v>
      </x:c>
      <x:c r="D33" s="32" t="n">
        <x:f>0</x:f>
        <x:v>0</x:v>
      </x:c>
      <x:c r="E33" s="32" t="n">
        <x:f>D33+B33</x:f>
        <x:v>3</x:v>
      </x:c>
      <x:c r="F33" s="32" t="n">
        <x:f>G33-B33</x:f>
        <x:v>0</x:v>
      </x:c>
      <x:c r="G33" s="32" t="n">
        <x:f>MIN(F34,F35)</x:f>
        <x:v>3</x:v>
      </x:c>
      <x:c r="H33" s="32" t="n">
        <x:f>F33-D33</x:f>
        <x:v>0</x:v>
      </x:c>
      <x:c r="I33" s="32" t="str">
        <x:f>IF(H33=0,"Yes","No")</x:f>
        <x:v>Yes</x:v>
      </x:c>
      <x:c r="J33" s="15"/>
      <x:c r="K33" s="15"/>
      <x:c r="L33" s="15"/>
      <x:c r="M33" s="15"/>
      <x:c r="N33" s="15"/>
      <x:c r="O33" s="15"/>
    </x:row>
    <x:row r="34" ht="30" customHeight="1">
      <x:c r="A34" s="15" t="str">
        <x:v>B</x:v>
      </x:c>
      <x:c r="B34" s="80" t="n">
        <x:v>5</x:v>
      </x:c>
      <x:c r="C34" s="15" t="str">
        <x:v>A</x:v>
      </x:c>
      <x:c r="D34" s="32" t="n">
        <x:f>E33</x:f>
        <x:v>3</x:v>
      </x:c>
      <x:c r="E34" s="32" t="n">
        <x:f>D34+B34</x:f>
        <x:v>8</x:v>
      </x:c>
      <x:c r="F34" s="32" t="n">
        <x:f>G34-B34</x:f>
        <x:v>3</x:v>
      </x:c>
      <x:c r="G34" s="32" t="n">
        <x:f>F36</x:f>
        <x:v>8</x:v>
      </x:c>
      <x:c r="H34" s="32" t="n">
        <x:f>F34-D34</x:f>
        <x:v>0</x:v>
      </x:c>
      <x:c r="I34" s="32" t="str">
        <x:f>IF(H34=0,"Yes","No")</x:f>
        <x:v>Yes</x:v>
      </x:c>
      <x:c r="J34" s="15"/>
      <x:c r="K34" s="15"/>
      <x:c r="L34" s="15"/>
      <x:c r="M34" s="15"/>
      <x:c r="N34" s="15"/>
      <x:c r="O34" s="15"/>
    </x:row>
    <x:row r="35" ht="30" customHeight="1">
      <x:c r="A35" s="15" t="str">
        <x:v>C</x:v>
      </x:c>
      <x:c r="B35" s="80" t="n">
        <x:v>4</x:v>
      </x:c>
      <x:c r="C35" s="15" t="str">
        <x:v>A</x:v>
      </x:c>
      <x:c r="D35" s="32" t="n">
        <x:f>E33</x:f>
        <x:v>3</x:v>
      </x:c>
      <x:c r="E35" s="32" t="n">
        <x:f>D35+B35</x:f>
        <x:v>7</x:v>
      </x:c>
      <x:c r="F35" s="32" t="n">
        <x:f>G35-B35</x:f>
        <x:v>4</x:v>
      </x:c>
      <x:c r="G35" s="32" t="n">
        <x:f>F36</x:f>
        <x:v>8</x:v>
      </x:c>
      <x:c r="H35" s="32" t="n">
        <x:f>F35-D35</x:f>
        <x:v>1</x:v>
      </x:c>
      <x:c r="I35" s="32" t="str">
        <x:f>IF(H35=0,"Yes","No")</x:f>
        <x:v>No</x:v>
      </x:c>
      <x:c r="J35" s="15"/>
      <x:c r="K35" s="15"/>
      <x:c r="L35" s="15"/>
      <x:c r="M35" s="15"/>
      <x:c r="N35" s="15"/>
      <x:c r="O35" s="15"/>
    </x:row>
    <x:row r="36" ht="30" customHeight="1">
      <x:c r="A36" s="15" t="str">
        <x:v>D</x:v>
      </x:c>
      <x:c r="B36" s="80" t="n">
        <x:v>6</x:v>
      </x:c>
      <x:c r="C36" s="15" t="str">
        <x:v>B,C</x:v>
      </x:c>
      <x:c r="D36" s="32" t="n">
        <x:f>MAX(E34,E35)</x:f>
        <x:v>8</x:v>
      </x:c>
      <x:c r="E36" s="32" t="n">
        <x:f>D36+B36</x:f>
        <x:v>14</x:v>
      </x:c>
      <x:c r="F36" s="32" t="n">
        <x:f>G36-B36</x:f>
        <x:v>8</x:v>
      </x:c>
      <x:c r="G36" s="32" t="n">
        <x:f>F37</x:f>
        <x:v>14</x:v>
      </x:c>
      <x:c r="H36" s="32" t="n">
        <x:f>F36-D36</x:f>
        <x:v>0</x:v>
      </x:c>
      <x:c r="I36" s="32" t="str">
        <x:f>IF(H36=0,"Yes","No")</x:f>
        <x:v>Yes</x:v>
      </x:c>
      <x:c r="J36" s="15"/>
      <x:c r="K36" s="15"/>
      <x:c r="L36" s="15"/>
      <x:c r="M36" s="15"/>
      <x:c r="N36" s="15"/>
      <x:c r="O36" s="15"/>
    </x:row>
    <x:row r="37" ht="30" customHeight="1">
      <x:c r="A37" s="15" t="str">
        <x:v>E</x:v>
      </x:c>
      <x:c r="B37" s="80" t="n">
        <x:v>4</x:v>
      </x:c>
      <x:c r="C37" s="15" t="str">
        <x:v>D</x:v>
      </x:c>
      <x:c r="D37" s="32" t="n">
        <x:f>E36</x:f>
        <x:v>14</x:v>
      </x:c>
      <x:c r="E37" s="32" t="n">
        <x:f>D37+B37</x:f>
        <x:v>18</x:v>
      </x:c>
      <x:c r="F37" s="32" t="n">
        <x:f>G37-B37</x:f>
        <x:v>14</x:v>
      </x:c>
      <x:c r="G37" s="32" t="n">
        <x:f>F38</x:f>
        <x:v>18</x:v>
      </x:c>
      <x:c r="H37" s="32" t="n">
        <x:f>F37-D37</x:f>
        <x:v>0</x:v>
      </x:c>
      <x:c r="I37" s="32" t="str">
        <x:f>IF(H37=0,"Yes","No")</x:f>
        <x:v>Yes</x:v>
      </x:c>
      <x:c r="J37" s="15"/>
      <x:c r="K37" s="15"/>
      <x:c r="L37" s="15"/>
      <x:c r="M37" s="15"/>
      <x:c r="N37" s="15"/>
      <x:c r="O37" s="15"/>
    </x:row>
    <x:row r="38" ht="30" customHeight="1">
      <x:c r="A38" s="15" t="str">
        <x:v>F</x:v>
      </x:c>
      <x:c r="B38" s="80" t="n">
        <x:v>2</x:v>
      </x:c>
      <x:c r="C38" s="15" t="str">
        <x:v>E</x:v>
      </x:c>
      <x:c r="D38" s="32" t="n">
        <x:f>E37</x:f>
        <x:v>18</x:v>
      </x:c>
      <x:c r="E38" s="32" t="n">
        <x:f>D38+B38</x:f>
        <x:v>20</x:v>
      </x:c>
      <x:c r="F38" s="32" t="n">
        <x:f>G38-B38</x:f>
        <x:v>18</x:v>
      </x:c>
      <x:c r="G38" s="32" t="n">
        <x:f>E38</x:f>
        <x:v>20</x:v>
      </x:c>
      <x:c r="H38" s="32" t="n">
        <x:f>F38-D38</x:f>
        <x:v>0</x:v>
      </x:c>
      <x:c r="I38" s="32" t="str">
        <x:f>IF(H38=0,"Yes","No")</x:f>
        <x:v>Yes</x:v>
      </x:c>
      <x:c r="J38" s="15"/>
      <x:c r="K38" s="15"/>
      <x:c r="L38" s="15"/>
      <x:c r="M38" s="15"/>
      <x:c r="N38" s="15"/>
      <x:c r="O38" s="15"/>
    </x:row>
    <x:row r="39" ht="21" customHeight="1">
      <x:c r="A39" s="15"/>
      <x:c r="B39" s="15"/>
      <x:c r="C39" s="15"/>
      <x:c r="D39" s="15"/>
      <x:c r="E39" s="15"/>
      <x:c r="F39" s="15"/>
      <x:c r="G39" s="15"/>
      <x:c r="H39" s="15"/>
      <x:c r="I39" s="15"/>
      <x:c r="J39" s="15"/>
      <x:c r="K39" s="15"/>
      <x:c r="L39" s="15"/>
      <x:c r="M39" s="15"/>
      <x:c r="N39" s="15"/>
      <x:c r="O39" s="15"/>
    </x:row>
    <x:row r="40" ht="21" customHeight="1">
      <x:c r="A40" s="15"/>
      <x:c r="B40" s="15"/>
      <x:c r="C40" s="15"/>
      <x:c r="D40" s="15"/>
      <x:c r="E40" s="15"/>
      <x:c r="F40" s="15"/>
      <x:c r="G40" s="15"/>
      <x:c r="H40" s="15"/>
      <x:c r="I40" s="15"/>
      <x:c r="J40" s="15"/>
      <x:c r="K40" s="15"/>
      <x:c r="L40" s="15"/>
      <x:c r="M40" s="15"/>
      <x:c r="N40" s="15"/>
      <x:c r="O40" s="15"/>
    </x:row>
    <x:row r="41" ht="21" customHeight="1">
      <x:c r="A41" s="232" t="str">
        <x:v>FIXED TEACHING NETWORK | Elapsed-day positions start at zero. Critical path A-B-D-E-F = 20 days; C has one day of float. Edit durations to explore this specific network only; predecessor labels are documentary, while formulas encode the shown fixed dependencies. This is not the live project schedule engine.</x:v>
      </x:c>
      <x:c r="B41" s="232"/>
      <x:c r="C41" s="232"/>
      <x:c r="D41" s="232"/>
      <x:c r="E41" s="232"/>
      <x:c r="F41" s="232"/>
      <x:c r="G41" s="232"/>
      <x:c r="H41" s="232"/>
      <x:c r="I41" s="232"/>
      <x:c r="J41" s="232"/>
      <x:c r="K41" s="232"/>
      <x:c r="L41" s="232"/>
      <x:c r="M41" s="232"/>
      <x:c r="N41" s="232"/>
      <x:c r="O41" s="232"/>
    </x:row>
    <x:row r="42" ht="21" customHeight="1">
      <x:c r="A42" s="232"/>
      <x:c r="B42" s="232"/>
      <x:c r="C42" s="232"/>
      <x:c r="D42" s="232"/>
      <x:c r="E42" s="232"/>
      <x:c r="F42" s="232"/>
      <x:c r="G42" s="232"/>
      <x:c r="H42" s="232"/>
      <x:c r="I42" s="232"/>
      <x:c r="J42" s="232"/>
      <x:c r="K42" s="232"/>
      <x:c r="L42" s="232"/>
      <x:c r="M42" s="232"/>
      <x:c r="N42" s="232"/>
      <x:c r="O42" s="232"/>
    </x:row>
    <x:row r="43" ht="21" customHeight="1">
      <x:c r="A43" s="232"/>
      <x:c r="B43" s="232"/>
      <x:c r="C43" s="232"/>
      <x:c r="D43" s="232"/>
      <x:c r="E43" s="232"/>
      <x:c r="F43" s="232"/>
      <x:c r="G43" s="232"/>
      <x:c r="H43" s="232"/>
      <x:c r="I43" s="232"/>
      <x:c r="J43" s="232"/>
      <x:c r="K43" s="232"/>
      <x:c r="L43" s="232"/>
      <x:c r="M43" s="232"/>
      <x:c r="N43" s="232"/>
      <x:c r="O43" s="232"/>
    </x:row>
    <x:row r="44" ht="21" customHeight="1">
      <x:c r="A44" s="232"/>
      <x:c r="B44" s="232"/>
      <x:c r="C44" s="232"/>
      <x:c r="D44" s="232"/>
      <x:c r="E44" s="232"/>
      <x:c r="F44" s="232"/>
      <x:c r="G44" s="232"/>
      <x:c r="H44" s="232"/>
      <x:c r="I44" s="232"/>
      <x:c r="J44" s="232"/>
      <x:c r="K44" s="232"/>
      <x:c r="L44" s="232"/>
      <x:c r="M44" s="232"/>
      <x:c r="N44" s="232"/>
      <x:c r="O44" s="232"/>
    </x:row>
    <x:row r="45" ht="21" customHeight="1">
      <x:c r="A45" s="15"/>
      <x:c r="B45" s="15"/>
      <x:c r="C45" s="15"/>
      <x:c r="D45" s="15"/>
      <x:c r="E45" s="15"/>
      <x:c r="F45" s="15"/>
      <x:c r="G45" s="15"/>
      <x:c r="H45" s="15"/>
      <x:c r="I45" s="15"/>
      <x:c r="J45" s="15"/>
      <x:c r="K45" s="15"/>
      <x:c r="L45" s="15"/>
      <x:c r="M45" s="15"/>
      <x:c r="N45" s="15"/>
      <x:c r="O45" s="15"/>
    </x:row>
    <x:row r="46" ht="21" customHeight="1">
      <x:c r="A46" s="15"/>
      <x:c r="B46" s="15"/>
      <x:c r="C46" s="15"/>
      <x:c r="D46" s="15"/>
      <x:c r="E46" s="15"/>
      <x:c r="F46" s="15"/>
      <x:c r="G46" s="15"/>
      <x:c r="H46" s="15"/>
      <x:c r="I46" s="15"/>
      <x:c r="J46" s="15"/>
      <x:c r="K46" s="15"/>
      <x:c r="L46" s="15"/>
      <x:c r="M46" s="15"/>
      <x:c r="N46" s="15"/>
      <x:c r="O46" s="15"/>
    </x:row>
    <x:row r="47" ht="21" customHeight="1">
      <x:c r="A47" s="15"/>
      <x:c r="B47" s="15"/>
      <x:c r="C47" s="15"/>
      <x:c r="D47" s="15"/>
      <x:c r="E47" s="15"/>
      <x:c r="F47" s="15"/>
      <x:c r="G47" s="15"/>
      <x:c r="H47" s="15"/>
      <x:c r="I47" s="15"/>
      <x:c r="J47" s="15"/>
      <x:c r="K47" s="15"/>
      <x:c r="L47" s="15"/>
      <x:c r="M47" s="15"/>
      <x:c r="N47" s="15"/>
      <x:c r="O47" s="15"/>
    </x:row>
    <x:row r="48" ht="42" customHeight="1">
      <x:c r="A48" s="75" t="str">
        <x:v>Option</x:v>
      </x:c>
      <x:c r="B48" s="75" t="str">
        <x:v>Mandatory pass?</x:v>
      </x:c>
      <x:c r="C48" s="75" t="str">
        <x:v>Benefit</x:v>
      </x:c>
      <x:c r="D48" s="75" t="str">
        <x:v>Delivery</x:v>
      </x:c>
      <x:c r="E48" s="75" t="str">
        <x:v>Affordability</x:v>
      </x:c>
      <x:c r="F48" s="75" t="str">
        <x:v>Manageable risk</x:v>
      </x:c>
      <x:c r="G48" s="75" t="str">
        <x:v>Weighted score</x:v>
      </x:c>
      <x:c r="H48" s="15"/>
      <x:c r="I48" s="15"/>
      <x:c r="J48" s="15"/>
      <x:c r="K48" s="15"/>
      <x:c r="L48" s="15"/>
      <x:c r="M48" s="15"/>
      <x:c r="N48" s="15"/>
      <x:c r="O48" s="15"/>
    </x:row>
    <x:row r="49" ht="21" customHeight="1">
      <x:c r="A49" s="15"/>
      <x:c r="B49" s="15"/>
      <x:c r="C49" s="274" t="n">
        <x:v>0.35</x:v>
      </x:c>
      <x:c r="D49" s="274" t="n">
        <x:v>0.25</x:v>
      </x:c>
      <x:c r="E49" s="274" t="n">
        <x:v>0.2</x:v>
      </x:c>
      <x:c r="F49" s="274" t="n">
        <x:v>0.2</x:v>
      </x:c>
      <x:c r="G49" s="15"/>
      <x:c r="H49" s="15"/>
      <x:c r="I49" s="15"/>
      <x:c r="J49" s="15"/>
      <x:c r="K49" s="15"/>
      <x:c r="L49" s="15"/>
      <x:c r="M49" s="15"/>
      <x:c r="N49" s="15"/>
      <x:c r="O49" s="15"/>
    </x:row>
    <x:row r="50" ht="21" customHeight="1">
      <x:c r="A50" s="15" t="str">
        <x:v>Do nothing</x:v>
      </x:c>
      <x:c r="B50" s="15" t="str">
        <x:v>No</x:v>
      </x:c>
      <x:c r="C50" s="80" t="n">
        <x:v>1</x:v>
      </x:c>
      <x:c r="D50" s="80" t="n">
        <x:v>3</x:v>
      </x:c>
      <x:c r="E50" s="80" t="n">
        <x:v>5</x:v>
      </x:c>
      <x:c r="F50" s="80" t="n">
        <x:v>2</x:v>
      </x:c>
      <x:c r="G50" s="280" t="n">
        <x:f>SUMPRODUCT(C50:F50,$C$49:$F$49)</x:f>
        <x:v>2.5</x:v>
      </x:c>
      <x:c r="H50" s="15"/>
      <x:c r="I50" s="15"/>
      <x:c r="J50" s="15"/>
      <x:c r="K50" s="15"/>
      <x:c r="L50" s="15"/>
      <x:c r="M50" s="15"/>
      <x:c r="N50" s="15"/>
      <x:c r="O50" s="15"/>
    </x:row>
    <x:row r="51" ht="21" customHeight="1">
      <x:c r="A51" s="15" t="str">
        <x:v>Manual repair</x:v>
      </x:c>
      <x:c r="B51" s="15" t="str">
        <x:v>Yes</x:v>
      </x:c>
      <x:c r="C51" s="80" t="n">
        <x:v>3</x:v>
      </x:c>
      <x:c r="D51" s="80" t="n">
        <x:v>4</x:v>
      </x:c>
      <x:c r="E51" s="80" t="n">
        <x:v>4</x:v>
      </x:c>
      <x:c r="F51" s="80" t="n">
        <x:v>3</x:v>
      </x:c>
      <x:c r="G51" s="280" t="n">
        <x:f>SUMPRODUCT(C51:F51,$C$49:$F$49)</x:f>
        <x:v>3.4499999999999997</x:v>
      </x:c>
      <x:c r="H51" s="15"/>
      <x:c r="I51" s="15"/>
      <x:c r="J51" s="15"/>
      <x:c r="K51" s="15"/>
      <x:c r="L51" s="15"/>
      <x:c r="M51" s="15"/>
      <x:c r="N51" s="15"/>
      <x:c r="O51" s="15"/>
    </x:row>
    <x:row r="52" ht="21" customHeight="1">
      <x:c r="A52" s="15" t="str">
        <x:v>Phased workflow</x:v>
      </x:c>
      <x:c r="B52" s="15" t="str">
        <x:v>Yes</x:v>
      </x:c>
      <x:c r="C52" s="80" t="n">
        <x:v>5</x:v>
      </x:c>
      <x:c r="D52" s="80" t="n">
        <x:v>4</x:v>
      </x:c>
      <x:c r="E52" s="80" t="n">
        <x:v>3</x:v>
      </x:c>
      <x:c r="F52" s="80" t="n">
        <x:v>4</x:v>
      </x:c>
      <x:c r="G52" s="280" t="n">
        <x:f>SUMPRODUCT(C52:F52,$C$49:$F$49)</x:f>
        <x:v>4.15</x:v>
      </x:c>
      <x:c r="H52" s="15"/>
      <x:c r="I52" s="15"/>
      <x:c r="J52" s="15"/>
      <x:c r="K52" s="15"/>
      <x:c r="L52" s="15"/>
      <x:c r="M52" s="15"/>
      <x:c r="N52" s="15"/>
      <x:c r="O52" s="15"/>
    </x:row>
    <x:row r="53" ht="21" customHeight="1">
      <x:c r="A53" s="15" t="str">
        <x:v>Full replacement</x:v>
      </x:c>
      <x:c r="B53" s="15" t="str">
        <x:v>No</x:v>
      </x:c>
      <x:c r="C53" s="80" t="n">
        <x:v>4</x:v>
      </x:c>
      <x:c r="D53" s="80" t="n">
        <x:v>2</x:v>
      </x:c>
      <x:c r="E53" s="80" t="n">
        <x:v>1</x:v>
      </x:c>
      <x:c r="F53" s="80" t="n">
        <x:v>2</x:v>
      </x:c>
      <x:c r="G53" s="280" t="n">
        <x:f>SUMPRODUCT(C53:F53,$C$49:$F$49)</x:f>
        <x:v>2.5</x:v>
      </x:c>
      <x:c r="H53" s="15"/>
      <x:c r="I53" s="15"/>
      <x:c r="J53" s="15"/>
      <x:c r="K53" s="15"/>
      <x:c r="L53" s="15"/>
      <x:c r="M53" s="15"/>
      <x:c r="N53" s="15"/>
      <x:c r="O53" s="15"/>
    </x:row>
    <x:row r="54" ht="21" customHeight="1">
      <x:c r="A54" s="15"/>
      <x:c r="B54" s="15"/>
      <x:c r="C54" s="15"/>
      <x:c r="D54" s="15"/>
      <x:c r="E54" s="15"/>
      <x:c r="F54" s="15"/>
      <x:c r="G54" s="15"/>
      <x:c r="H54" s="15"/>
      <x:c r="I54" s="15"/>
      <x:c r="J54" s="15"/>
      <x:c r="K54" s="15"/>
      <x:c r="L54" s="15"/>
      <x:c r="M54" s="15"/>
      <x:c r="N54" s="15"/>
      <x:c r="O54" s="15"/>
    </x:row>
    <x:row r="55" ht="21" customHeight="1">
      <x:c r="A55" s="15"/>
      <x:c r="B55" s="15"/>
      <x:c r="C55" s="15"/>
      <x:c r="D55" s="15"/>
      <x:c r="E55" s="15"/>
      <x:c r="F55" s="15"/>
      <x:c r="G55" s="15"/>
      <x:c r="H55" s="15"/>
      <x:c r="I55" s="15"/>
      <x:c r="J55" s="15"/>
      <x:c r="K55" s="15"/>
      <x:c r="L55" s="15"/>
      <x:c r="M55" s="15"/>
      <x:c r="N55" s="15"/>
      <x:c r="O55" s="15"/>
    </x:row>
    <x:row r="56" ht="21" customHeight="1">
      <x:c r="A56" s="115" t="str">
        <x:v>OPTIONS | Scores illustrate the arithmetic for every option, including ineligible options. The live A8 tool suppresses a numerical recommendation when the mandatory condition is not passed. Equal scores do not mean equal risks, costs or consequences.</x:v>
      </x:c>
      <x:c r="B56" s="115"/>
      <x:c r="C56" s="115"/>
      <x:c r="D56" s="115"/>
      <x:c r="E56" s="115"/>
      <x:c r="F56" s="115"/>
      <x:c r="G56" s="115"/>
      <x:c r="H56" s="115"/>
      <x:c r="I56" s="115"/>
      <x:c r="J56" s="115"/>
      <x:c r="K56" s="115"/>
      <x:c r="L56" s="115"/>
      <x:c r="M56" s="115"/>
      <x:c r="N56" s="115"/>
      <x:c r="O56" s="115"/>
    </x:row>
    <x:row r="57" ht="21" customHeight="1">
      <x:c r="A57" s="115"/>
      <x:c r="B57" s="115"/>
      <x:c r="C57" s="115"/>
      <x:c r="D57" s="115"/>
      <x:c r="E57" s="115"/>
      <x:c r="F57" s="115"/>
      <x:c r="G57" s="115"/>
      <x:c r="H57" s="115"/>
      <x:c r="I57" s="115"/>
      <x:c r="J57" s="115"/>
      <x:c r="K57" s="115"/>
      <x:c r="L57" s="115"/>
      <x:c r="M57" s="115"/>
      <x:c r="N57" s="115"/>
      <x:c r="O57" s="115"/>
    </x:row>
    <x:row r="58" ht="21" customHeight="1">
      <x:c r="A58" s="115"/>
      <x:c r="B58" s="115"/>
      <x:c r="C58" s="115"/>
      <x:c r="D58" s="115"/>
      <x:c r="E58" s="115"/>
      <x:c r="F58" s="115"/>
      <x:c r="G58" s="115"/>
      <x:c r="H58" s="115"/>
      <x:c r="I58" s="115"/>
      <x:c r="J58" s="115"/>
      <x:c r="K58" s="115"/>
      <x:c r="L58" s="115"/>
      <x:c r="M58" s="115"/>
      <x:c r="N58" s="115"/>
      <x:c r="O58" s="115"/>
    </x:row>
    <x:row r="59" ht="21" customHeight="1">
      <x:c r="A59" s="115"/>
      <x:c r="B59" s="115"/>
      <x:c r="C59" s="115"/>
      <x:c r="D59" s="115"/>
      <x:c r="E59" s="115"/>
      <x:c r="F59" s="115"/>
      <x:c r="G59" s="115"/>
      <x:c r="H59" s="115"/>
      <x:c r="I59" s="115"/>
      <x:c r="J59" s="115"/>
      <x:c r="K59" s="115"/>
      <x:c r="L59" s="115"/>
      <x:c r="M59" s="115"/>
      <x:c r="N59" s="115"/>
      <x:c r="O59" s="115"/>
    </x:row>
    <x:row r="60" ht="21" customHeight="1">
      <x:c r="A60" s="15"/>
      <x:c r="B60" s="15"/>
      <x:c r="C60" s="15"/>
      <x:c r="D60" s="15"/>
      <x:c r="E60" s="15"/>
      <x:c r="F60" s="15"/>
      <x:c r="G60" s="15"/>
      <x:c r="H60" s="15"/>
      <x:c r="I60" s="15"/>
      <x:c r="J60" s="15"/>
      <x:c r="K60" s="15"/>
      <x:c r="L60" s="15"/>
      <x:c r="M60" s="15"/>
      <x:c r="N60" s="15"/>
      <x:c r="O60" s="15"/>
    </x:row>
    <x:row r="61" ht="21" customHeight="1">
      <x:c r="A61" s="15"/>
      <x:c r="B61" s="15"/>
      <x:c r="C61" s="15"/>
      <x:c r="D61" s="15"/>
      <x:c r="E61" s="15"/>
      <x:c r="F61" s="15"/>
      <x:c r="G61" s="15"/>
      <x:c r="H61" s="15"/>
      <x:c r="I61" s="15"/>
      <x:c r="J61" s="15"/>
      <x:c r="K61" s="15"/>
      <x:c r="L61" s="15"/>
      <x:c r="M61" s="15"/>
      <x:c r="N61" s="15"/>
      <x:c r="O61" s="15"/>
    </x:row>
    <x:row r="62" ht="21" customHeight="1">
      <x:c r="A62" s="15"/>
      <x:c r="B62" s="15"/>
      <x:c r="C62" s="15"/>
      <x:c r="D62" s="15"/>
      <x:c r="E62" s="15"/>
      <x:c r="F62" s="15"/>
      <x:c r="G62" s="15"/>
      <x:c r="H62" s="15"/>
      <x:c r="I62" s="15"/>
      <x:c r="J62" s="15"/>
      <x:c r="K62" s="15"/>
      <x:c r="L62" s="15"/>
      <x:c r="M62" s="15"/>
      <x:c r="N62" s="15"/>
      <x:c r="O62" s="15"/>
    </x:row>
    <x:row r="63" ht="42" customHeight="1">
      <x:c r="A63" s="75" t="str">
        <x:v>Impact</x:v>
      </x:c>
      <x:c r="B63" s="75" t="str">
        <x:v>Likelihood</x:v>
      </x:c>
      <x:c r="C63" s="75" t="str">
        <x:v>Product</x:v>
      </x:c>
      <x:c r="D63" s="75" t="str">
        <x:v>Category</x:v>
      </x:c>
      <x:c r="E63" s="15"/>
      <x:c r="F63" s="232" t="str">
        <x:v>RISK INTERPRETATION
A 5 x 1 score falls in Moderate in the source matrix. That must not hide a catastrophic consequence. Examine mandatory safeguards and escalate severity separately. Ordinal products do not estimate probability or financial expected loss.</x:v>
      </x:c>
      <x:c r="G63" s="232"/>
      <x:c r="H63" s="232"/>
      <x:c r="I63" s="232"/>
      <x:c r="J63" s="232"/>
      <x:c r="K63" s="232"/>
      <x:c r="L63" s="232"/>
      <x:c r="M63" s="232"/>
      <x:c r="N63" s="232"/>
      <x:c r="O63" s="232"/>
    </x:row>
    <x:row r="64" ht="21" customHeight="1">
      <x:c r="A64" s="80" t="n">
        <x:v>1</x:v>
      </x:c>
      <x:c r="B64" s="80" t="n">
        <x:v>1</x:v>
      </x:c>
      <x:c r="C64" s="32" t="n">
        <x:f>A64*B64</x:f>
        <x:v>1</x:v>
      </x:c>
      <x:c r="D64" s="32" t="str">
        <x:f>IF(C64&lt;='06 Lists'!B5,"Low",IF(C64&lt;='06 Lists'!B6,"Moderate",IF(C64&lt;='06 Lists'!B7,"High","Extreme")))</x:f>
        <x:v>Low</x:v>
      </x:c>
      <x:c r="E64" s="15"/>
      <x:c r="F64" s="232"/>
      <x:c r="G64" s="232"/>
      <x:c r="H64" s="232"/>
      <x:c r="I64" s="232"/>
      <x:c r="J64" s="232"/>
      <x:c r="K64" s="232"/>
      <x:c r="L64" s="232"/>
      <x:c r="M64" s="232"/>
      <x:c r="N64" s="232"/>
      <x:c r="O64" s="232"/>
    </x:row>
    <x:row r="65" ht="21" customHeight="1">
      <x:c r="A65" s="80" t="n">
        <x:v>2</x:v>
      </x:c>
      <x:c r="B65" s="80" t="n">
        <x:v>3</x:v>
      </x:c>
      <x:c r="C65" s="32" t="n">
        <x:f>A65*B65</x:f>
        <x:v>6</x:v>
      </x:c>
      <x:c r="D65" s="32" t="str">
        <x:f>IF(C65&lt;='06 Lists'!B5,"Low",IF(C65&lt;='06 Lists'!B6,"Moderate",IF(C65&lt;='06 Lists'!B7,"High","Extreme")))</x:f>
        <x:v>Moderate</x:v>
      </x:c>
      <x:c r="E65" s="15"/>
      <x:c r="F65" s="232"/>
      <x:c r="G65" s="232"/>
      <x:c r="H65" s="232"/>
      <x:c r="I65" s="232"/>
      <x:c r="J65" s="232"/>
      <x:c r="K65" s="232"/>
      <x:c r="L65" s="232"/>
      <x:c r="M65" s="232"/>
      <x:c r="N65" s="232"/>
      <x:c r="O65" s="232"/>
    </x:row>
    <x:row r="66" ht="21" customHeight="1">
      <x:c r="A66" s="80" t="n">
        <x:v>3</x:v>
      </x:c>
      <x:c r="B66" s="80" t="n">
        <x:v>4</x:v>
      </x:c>
      <x:c r="C66" s="32" t="n">
        <x:f>A66*B66</x:f>
        <x:v>12</x:v>
      </x:c>
      <x:c r="D66" s="32" t="str">
        <x:f>IF(C66&lt;='06 Lists'!B5,"Low",IF(C66&lt;='06 Lists'!B6,"Moderate",IF(C66&lt;='06 Lists'!B7,"High","Extreme")))</x:f>
        <x:v>High</x:v>
      </x:c>
      <x:c r="E66" s="15"/>
      <x:c r="F66" s="232"/>
      <x:c r="G66" s="232"/>
      <x:c r="H66" s="232"/>
      <x:c r="I66" s="232"/>
      <x:c r="J66" s="232"/>
      <x:c r="K66" s="232"/>
      <x:c r="L66" s="232"/>
      <x:c r="M66" s="232"/>
      <x:c r="N66" s="232"/>
      <x:c r="O66" s="232"/>
    </x:row>
    <x:row r="67" ht="21" customHeight="1">
      <x:c r="A67" s="80" t="n">
        <x:v>4</x:v>
      </x:c>
      <x:c r="B67" s="80" t="n">
        <x:v>4</x:v>
      </x:c>
      <x:c r="C67" s="32" t="n">
        <x:f>A67*B67</x:f>
        <x:v>16</x:v>
      </x:c>
      <x:c r="D67" s="32" t="str">
        <x:f>IF(C67&lt;='06 Lists'!B5,"Low",IF(C67&lt;='06 Lists'!B6,"Moderate",IF(C67&lt;='06 Lists'!B7,"High","Extreme")))</x:f>
        <x:v>Extreme</x:v>
      </x:c>
      <x:c r="E67" s="15"/>
      <x:c r="F67" s="232"/>
      <x:c r="G67" s="232"/>
      <x:c r="H67" s="232"/>
      <x:c r="I67" s="232"/>
      <x:c r="J67" s="232"/>
      <x:c r="K67" s="232"/>
      <x:c r="L67" s="232"/>
      <x:c r="M67" s="232"/>
      <x:c r="N67" s="232"/>
      <x:c r="O67" s="232"/>
    </x:row>
    <x:row r="68" ht="21" customHeight="1">
      <x:c r="A68" s="80" t="n">
        <x:v>5</x:v>
      </x:c>
      <x:c r="B68" s="80" t="n">
        <x:v>1</x:v>
      </x:c>
      <x:c r="C68" s="32" t="n">
        <x:f>A68*B68</x:f>
        <x:v>5</x:v>
      </x:c>
      <x:c r="D68" s="32" t="str">
        <x:f>IF(C68&lt;='06 Lists'!B5,"Low",IF(C68&lt;='06 Lists'!B6,"Moderate",IF(C68&lt;='06 Lists'!B7,"High","Extreme")))</x:f>
        <x:v>Moderate</x:v>
      </x:c>
      <x:c r="E68" s="15"/>
      <x:c r="F68" s="232"/>
      <x:c r="G68" s="232"/>
      <x:c r="H68" s="232"/>
      <x:c r="I68" s="232"/>
      <x:c r="J68" s="232"/>
      <x:c r="K68" s="232"/>
      <x:c r="L68" s="232"/>
      <x:c r="M68" s="232"/>
      <x:c r="N68" s="232"/>
      <x:c r="O68" s="232"/>
    </x:row>
    <x:row r="69" ht="21" customHeight="1">
      <x:c r="A69" s="15"/>
      <x:c r="B69" s="15"/>
      <x:c r="C69" s="15"/>
      <x:c r="D69" s="15"/>
      <x:c r="E69" s="15"/>
      <x:c r="F69" s="15"/>
      <x:c r="G69" s="15"/>
      <x:c r="H69" s="15"/>
      <x:c r="I69" s="15"/>
      <x:c r="J69" s="15"/>
      <x:c r="K69" s="15"/>
      <x:c r="L69" s="15"/>
      <x:c r="M69" s="15"/>
      <x:c r="N69" s="15"/>
      <x:c r="O69" s="15"/>
    </x:row>
    <x:row r="70" ht="21" customHeight="1">
      <x:c r="A70" s="15"/>
      <x:c r="B70" s="15"/>
      <x:c r="C70" s="15"/>
      <x:c r="D70" s="15"/>
      <x:c r="E70" s="15"/>
      <x:c r="F70" s="15"/>
      <x:c r="G70" s="15"/>
      <x:c r="H70" s="15"/>
      <x:c r="I70" s="15"/>
      <x:c r="J70" s="15"/>
      <x:c r="K70" s="15"/>
      <x:c r="L70" s="15"/>
      <x:c r="M70" s="15"/>
      <x:c r="N70" s="15"/>
      <x:c r="O70" s="15"/>
    </x:row>
    <x:row r="71" ht="21" customHeight="1">
      <x:c r="A71" s="15"/>
      <x:c r="B71" s="15"/>
      <x:c r="C71" s="15"/>
      <x:c r="D71" s="15"/>
      <x:c r="E71" s="15"/>
      <x:c r="F71" s="15"/>
      <x:c r="G71" s="15"/>
      <x:c r="H71" s="15"/>
      <x:c r="I71" s="15"/>
      <x:c r="J71" s="15"/>
      <x:c r="K71" s="15"/>
      <x:c r="L71" s="15"/>
      <x:c r="M71" s="15"/>
      <x:c r="N71" s="15"/>
      <x:c r="O71" s="15"/>
    </x:row>
    <x:row r="72" ht="21" customHeight="1">
      <x:c r="A72" s="15"/>
      <x:c r="B72" s="15"/>
      <x:c r="C72" s="15"/>
      <x:c r="D72" s="15"/>
      <x:c r="E72" s="15"/>
      <x:c r="F72" s="15"/>
      <x:c r="G72" s="15"/>
      <x:c r="H72" s="15"/>
      <x:c r="I72" s="15"/>
      <x:c r="J72" s="15"/>
      <x:c r="K72" s="15"/>
      <x:c r="L72" s="15"/>
      <x:c r="M72" s="15"/>
      <x:c r="N72" s="15"/>
      <x:c r="O72" s="15"/>
    </x:row>
    <x:row r="73" ht="21" customHeight="1">
      <x:c r="A73" s="15"/>
      <x:c r="B73" s="15"/>
      <x:c r="C73" s="15"/>
      <x:c r="D73" s="15"/>
      <x:c r="E73" s="15"/>
      <x:c r="F73" s="15"/>
      <x:c r="G73" s="15"/>
      <x:c r="H73" s="15"/>
      <x:c r="I73" s="15"/>
      <x:c r="J73" s="15"/>
      <x:c r="K73" s="15"/>
      <x:c r="L73" s="15"/>
      <x:c r="M73" s="15"/>
      <x:c r="N73" s="15"/>
      <x:c r="O73" s="15"/>
    </x:row>
    <x:row r="74" ht="21" customHeight="1">
      <x:c r="A74" s="15"/>
      <x:c r="B74" s="15"/>
      <x:c r="C74" s="15"/>
      <x:c r="D74" s="15"/>
      <x:c r="E74" s="15"/>
      <x:c r="F74" s="15"/>
      <x:c r="G74" s="15"/>
      <x:c r="H74" s="15"/>
      <x:c r="I74" s="15"/>
      <x:c r="J74" s="15"/>
      <x:c r="K74" s="15"/>
      <x:c r="L74" s="15"/>
      <x:c r="M74" s="15"/>
      <x:c r="N74" s="15"/>
      <x:c r="O74" s="15"/>
    </x:row>
    <x:row r="75" ht="21" customHeight="1">
      <x:c r="A75" s="15"/>
      <x:c r="B75" s="15"/>
      <x:c r="C75" s="15"/>
      <x:c r="D75" s="15"/>
      <x:c r="E75" s="15"/>
      <x:c r="F75" s="15"/>
      <x:c r="G75" s="15"/>
      <x:c r="H75" s="15"/>
      <x:c r="I75" s="15"/>
      <x:c r="J75" s="15"/>
      <x:c r="K75" s="15"/>
      <x:c r="L75" s="15"/>
      <x:c r="M75" s="15"/>
      <x:c r="N75" s="15"/>
      <x:c r="O75" s="15"/>
    </x:row>
    <x:row r="76" ht="21" customHeight="1">
      <x:c r="A76" s="15"/>
      <x:c r="B76" s="15"/>
      <x:c r="C76" s="15"/>
      <x:c r="D76" s="15"/>
      <x:c r="E76" s="15"/>
      <x:c r="F76" s="15"/>
      <x:c r="G76" s="15"/>
      <x:c r="H76" s="15"/>
      <x:c r="I76" s="15"/>
      <x:c r="J76" s="15"/>
      <x:c r="K76" s="15"/>
      <x:c r="L76" s="15"/>
      <x:c r="M76" s="15"/>
      <x:c r="N76" s="15"/>
      <x:c r="O76" s="15"/>
    </x:row>
    <x:row r="77" ht="21" customHeight="1">
      <x:c r="A77" s="15"/>
      <x:c r="B77" s="15"/>
      <x:c r="C77" s="15"/>
      <x:c r="D77" s="15"/>
      <x:c r="E77" s="15"/>
      <x:c r="F77" s="15"/>
      <x:c r="G77" s="15"/>
      <x:c r="H77" s="15"/>
      <x:c r="I77" s="15"/>
      <x:c r="J77" s="15"/>
      <x:c r="K77" s="15"/>
      <x:c r="L77" s="15"/>
      <x:c r="M77" s="15"/>
      <x:c r="N77" s="15"/>
      <x:c r="O77" s="15"/>
    </x:row>
    <x:row r="78" ht="21" customHeight="1">
      <x:c r="A78" s="15"/>
      <x:c r="B78" s="15"/>
      <x:c r="C78" s="15"/>
      <x:c r="D78" s="15"/>
      <x:c r="E78" s="15"/>
      <x:c r="F78" s="15"/>
      <x:c r="G78" s="15"/>
      <x:c r="H78" s="15"/>
      <x:c r="I78" s="15"/>
      <x:c r="J78" s="15"/>
      <x:c r="K78" s="15"/>
      <x:c r="L78" s="15"/>
      <x:c r="M78" s="15"/>
      <x:c r="N78" s="15"/>
      <x:c r="O78" s="15"/>
    </x:row>
    <x:row r="79" ht="21" customHeight="1">
      <x:c r="A79" s="15"/>
      <x:c r="B79" s="15"/>
      <x:c r="C79" s="15"/>
      <x:c r="D79" s="15"/>
      <x:c r="E79" s="15"/>
      <x:c r="F79" s="15"/>
      <x:c r="G79" s="15"/>
      <x:c r="H79" s="15"/>
      <x:c r="I79" s="15"/>
      <x:c r="J79" s="15"/>
      <x:c r="K79" s="15"/>
      <x:c r="L79" s="15"/>
      <x:c r="M79" s="15"/>
      <x:c r="N79" s="15"/>
      <x:c r="O79" s="15"/>
    </x:row>
    <x:row r="80" ht="21" customHeight="1">
      <x:c r="A80" s="15"/>
      <x:c r="B80" s="15"/>
      <x:c r="C80" s="15"/>
      <x:c r="D80" s="15"/>
      <x:c r="E80" s="15"/>
      <x:c r="F80" s="15"/>
      <x:c r="G80" s="15"/>
      <x:c r="H80" s="15"/>
      <x:c r="I80" s="15"/>
      <x:c r="J80" s="15"/>
      <x:c r="K80" s="15"/>
      <x:c r="L80" s="15"/>
      <x:c r="M80" s="15"/>
      <x:c r="N80" s="15"/>
      <x:c r="O80" s="15"/>
    </x:row>
    <x:row r="81" ht="21" customHeight="1">
      <x:c r="A81" s="15"/>
      <x:c r="B81" s="15"/>
      <x:c r="C81" s="15"/>
      <x:c r="D81" s="15"/>
      <x:c r="E81" s="15"/>
      <x:c r="F81" s="15"/>
      <x:c r="G81" s="15"/>
      <x:c r="H81" s="15"/>
      <x:c r="I81" s="15"/>
      <x:c r="J81" s="15"/>
      <x:c r="K81" s="15"/>
      <x:c r="L81" s="15"/>
      <x:c r="M81" s="15"/>
      <x:c r="N81" s="15"/>
      <x:c r="O81" s="15"/>
    </x:row>
    <x:row r="82" ht="21" customHeight="1">
      <x:c r="A82" s="15"/>
      <x:c r="B82" s="15"/>
      <x:c r="C82" s="15"/>
      <x:c r="D82" s="15"/>
      <x:c r="E82" s="15"/>
      <x:c r="F82" s="15"/>
      <x:c r="G82" s="15"/>
      <x:c r="H82" s="15"/>
      <x:c r="I82" s="15"/>
      <x:c r="J82" s="15"/>
      <x:c r="K82" s="15"/>
      <x:c r="L82" s="15"/>
      <x:c r="M82" s="15"/>
      <x:c r="N82" s="15"/>
      <x:c r="O82" s="15"/>
    </x:row>
    <x:row r="83" ht="21" customHeight="1">
      <x:c r="A83" s="15"/>
      <x:c r="B83" s="15"/>
      <x:c r="C83" s="15"/>
      <x:c r="D83" s="15"/>
      <x:c r="E83" s="15"/>
      <x:c r="F83" s="15"/>
      <x:c r="G83" s="15"/>
      <x:c r="H83" s="15"/>
      <x:c r="I83" s="15"/>
      <x:c r="J83" s="15"/>
      <x:c r="K83" s="15"/>
      <x:c r="L83" s="15"/>
      <x:c r="M83" s="15"/>
      <x:c r="N83" s="15"/>
      <x:c r="O83" s="15"/>
    </x:row>
    <x:row r="84" ht="21" customHeight="1">
      <x:c r="A84" s="15"/>
      <x:c r="B84" s="15"/>
      <x:c r="C84" s="15"/>
      <x:c r="D84" s="15"/>
      <x:c r="E84" s="15"/>
      <x:c r="F84" s="15"/>
      <x:c r="G84" s="15"/>
      <x:c r="H84" s="15"/>
      <x:c r="I84" s="15"/>
      <x:c r="J84" s="15"/>
      <x:c r="K84" s="15"/>
      <x:c r="L84" s="15"/>
      <x:c r="M84" s="15"/>
      <x:c r="N84" s="15"/>
      <x:c r="O84" s="15"/>
    </x:row>
    <x:row r="85" ht="21" customHeight="1">
      <x:c r="A85" s="15"/>
      <x:c r="B85" s="15"/>
      <x:c r="C85" s="15"/>
      <x:c r="D85" s="15"/>
      <x:c r="E85" s="15"/>
      <x:c r="F85" s="15"/>
      <x:c r="G85" s="15"/>
      <x:c r="H85" s="15"/>
      <x:c r="I85" s="15"/>
      <x:c r="J85" s="15"/>
      <x:c r="K85" s="15"/>
      <x:c r="L85" s="15"/>
      <x:c r="M85" s="15"/>
      <x:c r="N85" s="15"/>
      <x:c r="O85" s="15"/>
    </x:row>
    <x:row r="86" ht="21" customHeight="1">
      <x:c r="A86" s="15"/>
      <x:c r="B86" s="15"/>
      <x:c r="C86" s="15"/>
      <x:c r="D86" s="15"/>
      <x:c r="E86" s="15"/>
      <x:c r="F86" s="15"/>
      <x:c r="G86" s="15"/>
      <x:c r="H86" s="15"/>
      <x:c r="I86" s="15"/>
      <x:c r="J86" s="15"/>
      <x:c r="K86" s="15"/>
      <x:c r="L86" s="15"/>
      <x:c r="M86" s="15"/>
      <x:c r="N86" s="15"/>
      <x:c r="O86" s="15"/>
    </x:row>
    <x:row r="87" ht="21" customHeight="1">
      <x:c r="A87" s="15"/>
      <x:c r="B87" s="15"/>
      <x:c r="C87" s="15"/>
      <x:c r="D87" s="15"/>
      <x:c r="E87" s="15"/>
      <x:c r="F87" s="15"/>
      <x:c r="G87" s="15"/>
      <x:c r="H87" s="15"/>
      <x:c r="I87" s="15"/>
      <x:c r="J87" s="15"/>
      <x:c r="K87" s="15"/>
      <x:c r="L87" s="15"/>
      <x:c r="M87" s="15"/>
      <x:c r="N87" s="15"/>
      <x:c r="O87" s="15"/>
    </x:row>
    <x:row r="88" ht="21" customHeight="1">
      <x:c r="A88" s="15"/>
      <x:c r="B88" s="15"/>
      <x:c r="C88" s="15"/>
      <x:c r="D88" s="15"/>
      <x:c r="E88" s="15"/>
      <x:c r="F88" s="15"/>
      <x:c r="G88" s="15"/>
      <x:c r="H88" s="15"/>
      <x:c r="I88" s="15"/>
      <x:c r="J88" s="15"/>
      <x:c r="K88" s="15"/>
      <x:c r="L88" s="15"/>
      <x:c r="M88" s="15"/>
      <x:c r="N88" s="15"/>
      <x:c r="O88" s="15"/>
    </x:row>
    <x:row r="89" ht="21" customHeight="1">
      <x:c r="A89" s="15"/>
      <x:c r="B89" s="15"/>
      <x:c r="C89" s="15"/>
      <x:c r="D89" s="15"/>
      <x:c r="E89" s="15"/>
      <x:c r="F89" s="15"/>
      <x:c r="G89" s="15"/>
      <x:c r="H89" s="15"/>
      <x:c r="I89" s="15"/>
      <x:c r="J89" s="15"/>
      <x:c r="K89" s="15"/>
      <x:c r="L89" s="15"/>
      <x:c r="M89" s="15"/>
      <x:c r="N89" s="15"/>
      <x:c r="O89" s="15"/>
    </x:row>
    <x:row r="90" ht="21" customHeight="1">
      <x:c r="A90" s="15"/>
      <x:c r="B90" s="15"/>
      <x:c r="C90" s="15"/>
      <x:c r="D90" s="15"/>
      <x:c r="E90" s="15"/>
      <x:c r="F90" s="15"/>
      <x:c r="G90" s="15"/>
      <x:c r="H90" s="15"/>
      <x:c r="I90" s="15"/>
      <x:c r="J90" s="15"/>
      <x:c r="K90" s="15"/>
      <x:c r="L90" s="15"/>
      <x:c r="M90" s="15"/>
      <x:c r="N90" s="15"/>
      <x:c r="O90" s="15"/>
    </x:row>
    <x:row r="91" ht="21" customHeight="1">
      <x:c r="A91" s="15"/>
      <x:c r="B91" s="15"/>
      <x:c r="C91" s="15"/>
      <x:c r="D91" s="15"/>
      <x:c r="E91" s="15"/>
      <x:c r="F91" s="15"/>
      <x:c r="G91" s="15"/>
      <x:c r="H91" s="15"/>
      <x:c r="I91" s="15"/>
      <x:c r="J91" s="15"/>
      <x:c r="K91" s="15"/>
      <x:c r="L91" s="15"/>
      <x:c r="M91" s="15"/>
      <x:c r="N91" s="15"/>
      <x:c r="O91" s="15"/>
    </x:row>
    <x:row r="92" ht="21" customHeight="1">
      <x:c r="A92" s="15"/>
      <x:c r="B92" s="15"/>
      <x:c r="C92" s="15"/>
      <x:c r="D92" s="15"/>
      <x:c r="E92" s="15"/>
      <x:c r="F92" s="15"/>
      <x:c r="G92" s="15"/>
      <x:c r="H92" s="15"/>
      <x:c r="I92" s="15"/>
      <x:c r="J92" s="15"/>
      <x:c r="K92" s="15"/>
      <x:c r="L92" s="15"/>
      <x:c r="M92" s="15"/>
      <x:c r="N92" s="15"/>
      <x:c r="O92" s="15"/>
    </x:row>
    <x:row r="93" ht="21" customHeight="1">
      <x:c r="A93" s="15"/>
      <x:c r="B93" s="15"/>
      <x:c r="C93" s="15"/>
      <x:c r="D93" s="15"/>
      <x:c r="E93" s="15"/>
      <x:c r="F93" s="15"/>
      <x:c r="G93" s="15"/>
      <x:c r="H93" s="15"/>
      <x:c r="I93" s="15"/>
      <x:c r="J93" s="15"/>
      <x:c r="K93" s="15"/>
      <x:c r="L93" s="15"/>
      <x:c r="M93" s="15"/>
      <x:c r="N93" s="15"/>
      <x:c r="O93" s="15"/>
    </x:row>
    <x:row r="94" ht="21" customHeight="1">
      <x:c r="A94" s="15"/>
      <x:c r="B94" s="15"/>
      <x:c r="C94" s="15"/>
      <x:c r="D94" s="15"/>
      <x:c r="E94" s="15"/>
      <x:c r="F94" s="15"/>
      <x:c r="G94" s="15"/>
      <x:c r="H94" s="15"/>
      <x:c r="I94" s="15"/>
      <x:c r="J94" s="15"/>
      <x:c r="K94" s="15"/>
      <x:c r="L94" s="15"/>
      <x:c r="M94" s="15"/>
      <x:c r="N94" s="15"/>
      <x:c r="O94" s="15"/>
    </x:row>
    <x:row r="95" ht="21" customHeight="1">
      <x:c r="A95" s="15"/>
      <x:c r="B95" s="15"/>
      <x:c r="C95" s="15"/>
      <x:c r="D95" s="15"/>
      <x:c r="E95" s="15"/>
      <x:c r="F95" s="15"/>
      <x:c r="G95" s="15"/>
      <x:c r="H95" s="15"/>
      <x:c r="I95" s="15"/>
      <x:c r="J95" s="15"/>
      <x:c r="K95" s="15"/>
      <x:c r="L95" s="15"/>
      <x:c r="M95" s="15"/>
      <x:c r="N95" s="15"/>
      <x:c r="O95" s="15"/>
    </x:row>
    <x:row r="96" ht="21" customHeight="1">
      <x:c r="A96" s="15"/>
      <x:c r="B96" s="15"/>
      <x:c r="C96" s="15"/>
      <x:c r="D96" s="15"/>
      <x:c r="E96" s="15"/>
      <x:c r="F96" s="15"/>
      <x:c r="G96" s="15"/>
      <x:c r="H96" s="15"/>
      <x:c r="I96" s="15"/>
      <x:c r="J96" s="15"/>
      <x:c r="K96" s="15"/>
      <x:c r="L96" s="15"/>
      <x:c r="M96" s="15"/>
      <x:c r="N96" s="15"/>
      <x:c r="O96" s="15"/>
    </x:row>
    <x:row r="97" ht="21" customHeight="1">
      <x:c r="A97" s="15"/>
      <x:c r="B97" s="15"/>
      <x:c r="C97" s="15"/>
      <x:c r="D97" s="15"/>
      <x:c r="E97" s="15"/>
      <x:c r="F97" s="15"/>
      <x:c r="G97" s="15"/>
      <x:c r="H97" s="15"/>
      <x:c r="I97" s="15"/>
      <x:c r="J97" s="15"/>
      <x:c r="K97" s="15"/>
      <x:c r="L97" s="15"/>
      <x:c r="M97" s="15"/>
      <x:c r="N97" s="15"/>
      <x:c r="O97" s="15"/>
    </x:row>
    <x:row r="98" ht="21" customHeight="1">
      <x:c r="A98" s="15"/>
      <x:c r="B98" s="15"/>
      <x:c r="C98" s="15"/>
      <x:c r="D98" s="15"/>
      <x:c r="E98" s="15"/>
      <x:c r="F98" s="15"/>
      <x:c r="G98" s="15"/>
      <x:c r="H98" s="15"/>
      <x:c r="I98" s="15"/>
      <x:c r="J98" s="15"/>
      <x:c r="K98" s="15"/>
      <x:c r="L98" s="15"/>
      <x:c r="M98" s="15"/>
      <x:c r="N98" s="15"/>
      <x:c r="O98" s="15"/>
    </x:row>
    <x:row r="99" ht="21" customHeight="1">
      <x:c r="A99" s="15"/>
      <x:c r="B99" s="15"/>
      <x:c r="C99" s="15"/>
      <x:c r="D99" s="15"/>
      <x:c r="E99" s="15"/>
      <x:c r="F99" s="15"/>
      <x:c r="G99" s="15"/>
      <x:c r="H99" s="15"/>
      <x:c r="I99" s="15"/>
      <x:c r="J99" s="15"/>
      <x:c r="K99" s="15"/>
      <x:c r="L99" s="15"/>
      <x:c r="M99" s="15"/>
      <x:c r="N99" s="15"/>
      <x:c r="O99" s="15"/>
    </x:row>
    <x:row r="100" ht="21" customHeight="1">
      <x:c r="A100" s="15"/>
      <x:c r="B100" s="15"/>
      <x:c r="C100" s="15"/>
      <x:c r="D100" s="15"/>
      <x:c r="E100" s="15"/>
      <x:c r="F100" s="15"/>
      <x:c r="G100" s="15"/>
      <x:c r="H100" s="15"/>
      <x:c r="I100" s="15"/>
      <x:c r="J100" s="15"/>
      <x:c r="K100" s="15"/>
      <x:c r="L100" s="15"/>
      <x:c r="M100" s="15"/>
      <x:c r="N100" s="15"/>
      <x:c r="O100" s="15"/>
    </x:row>
    <x:row r="101" ht="21" customHeight="1">
      <x:c r="A101" s="15"/>
      <x:c r="B101" s="15"/>
      <x:c r="C101" s="15"/>
      <x:c r="D101" s="15"/>
      <x:c r="E101" s="15"/>
      <x:c r="F101" s="15"/>
      <x:c r="G101" s="15"/>
      <x:c r="H101" s="15"/>
      <x:c r="I101" s="15"/>
      <x:c r="J101" s="15"/>
      <x:c r="K101" s="15"/>
      <x:c r="L101" s="15"/>
      <x:c r="M101" s="15"/>
      <x:c r="N101" s="15"/>
      <x:c r="O101" s="15"/>
    </x:row>
    <x:row r="102" ht="21" customHeight="1">
      <x:c r="A102" s="15"/>
      <x:c r="B102" s="15"/>
      <x:c r="C102" s="15"/>
      <x:c r="D102" s="15"/>
      <x:c r="E102" s="15"/>
      <x:c r="F102" s="15"/>
      <x:c r="G102" s="15"/>
      <x:c r="H102" s="15"/>
      <x:c r="I102" s="15"/>
      <x:c r="J102" s="15"/>
      <x:c r="K102" s="15"/>
      <x:c r="L102" s="15"/>
      <x:c r="M102" s="15"/>
      <x:c r="N102" s="15"/>
      <x:c r="O102" s="15"/>
    </x:row>
    <x:row r="103" ht="21" customHeight="1">
      <x:c r="A103" s="15"/>
      <x:c r="B103" s="15"/>
      <x:c r="C103" s="15"/>
      <x:c r="D103" s="15"/>
      <x:c r="E103" s="15"/>
      <x:c r="F103" s="15"/>
      <x:c r="G103" s="15"/>
      <x:c r="H103" s="15"/>
      <x:c r="I103" s="15"/>
      <x:c r="J103" s="15"/>
      <x:c r="K103" s="15"/>
      <x:c r="L103" s="15"/>
      <x:c r="M103" s="15"/>
      <x:c r="N103" s="15"/>
      <x:c r="O103" s="15"/>
    </x:row>
    <x:row r="104" ht="21" customHeight="1">
      <x:c r="A104" s="15"/>
      <x:c r="B104" s="15"/>
      <x:c r="C104" s="15"/>
      <x:c r="D104" s="15"/>
      <x:c r="E104" s="15"/>
      <x:c r="F104" s="15"/>
      <x:c r="G104" s="15"/>
      <x:c r="H104" s="15"/>
      <x:c r="I104" s="15"/>
      <x:c r="J104" s="15"/>
      <x:c r="K104" s="15"/>
      <x:c r="L104" s="15"/>
      <x:c r="M104" s="15"/>
      <x:c r="N104" s="15"/>
      <x:c r="O104" s="15"/>
    </x:row>
    <x:row r="105" ht="21" customHeight="1">
      <x:c r="A105" s="15"/>
      <x:c r="B105" s="15"/>
      <x:c r="C105" s="15"/>
      <x:c r="D105" s="15"/>
      <x:c r="E105" s="15"/>
      <x:c r="F105" s="15"/>
      <x:c r="G105" s="15"/>
      <x:c r="H105" s="15"/>
      <x:c r="I105" s="15"/>
      <x:c r="J105" s="15"/>
      <x:c r="K105" s="15"/>
      <x:c r="L105" s="15"/>
      <x:c r="M105" s="15"/>
      <x:c r="N105" s="15"/>
      <x:c r="O105" s="15"/>
    </x:row>
    <x:row r="106" ht="21" customHeight="1">
      <x:c r="A106" s="15"/>
      <x:c r="B106" s="15"/>
      <x:c r="C106" s="15"/>
      <x:c r="D106" s="15"/>
      <x:c r="E106" s="15"/>
      <x:c r="F106" s="15"/>
      <x:c r="G106" s="15"/>
      <x:c r="H106" s="15"/>
      <x:c r="I106" s="15"/>
      <x:c r="J106" s="15"/>
      <x:c r="K106" s="15"/>
      <x:c r="L106" s="15"/>
      <x:c r="M106" s="15"/>
      <x:c r="N106" s="15"/>
      <x:c r="O106" s="15"/>
    </x:row>
    <x:row r="107" ht="21" customHeight="1">
      <x:c r="A107" s="15"/>
      <x:c r="B107" s="15"/>
      <x:c r="C107" s="15"/>
      <x:c r="D107" s="15"/>
      <x:c r="E107" s="15"/>
      <x:c r="F107" s="15"/>
      <x:c r="G107" s="15"/>
      <x:c r="H107" s="15"/>
      <x:c r="I107" s="15"/>
      <x:c r="J107" s="15"/>
      <x:c r="K107" s="15"/>
      <x:c r="L107" s="15"/>
      <x:c r="M107" s="15"/>
      <x:c r="N107" s="15"/>
      <x:c r="O107" s="15"/>
    </x:row>
    <x:row r="108" ht="21" customHeight="1">
      <x:c r="A108" s="15"/>
      <x:c r="B108" s="15"/>
      <x:c r="C108" s="15"/>
      <x:c r="D108" s="15"/>
      <x:c r="E108" s="15"/>
      <x:c r="F108" s="15"/>
      <x:c r="G108" s="15"/>
      <x:c r="H108" s="15"/>
      <x:c r="I108" s="15"/>
      <x:c r="J108" s="15"/>
      <x:c r="K108" s="15"/>
      <x:c r="L108" s="15"/>
      <x:c r="M108" s="15"/>
      <x:c r="N108" s="15"/>
      <x:c r="O108" s="15"/>
    </x:row>
    <x:row r="109" ht="21" customHeight="1">
      <x:c r="A109" s="15"/>
      <x:c r="B109" s="15"/>
      <x:c r="C109" s="15"/>
      <x:c r="D109" s="15"/>
      <x:c r="E109" s="15"/>
      <x:c r="F109" s="15"/>
      <x:c r="G109" s="15"/>
      <x:c r="H109" s="15"/>
      <x:c r="I109" s="15"/>
      <x:c r="J109" s="15"/>
      <x:c r="K109" s="15"/>
      <x:c r="L109" s="15"/>
      <x:c r="M109" s="15"/>
      <x:c r="N109" s="15"/>
      <x:c r="O109" s="15"/>
    </x:row>
    <x:row r="110" ht="21" customHeight="1">
      <x:c r="A110" s="15"/>
      <x:c r="B110" s="15"/>
      <x:c r="C110" s="15"/>
      <x:c r="D110" s="15"/>
      <x:c r="E110" s="15"/>
      <x:c r="F110" s="15"/>
      <x:c r="G110" s="15"/>
      <x:c r="H110" s="15"/>
      <x:c r="I110" s="15"/>
      <x:c r="J110" s="15"/>
      <x:c r="K110" s="15"/>
      <x:c r="L110" s="15"/>
      <x:c r="M110" s="15"/>
      <x:c r="N110" s="15"/>
      <x:c r="O110" s="15"/>
    </x:row>
  </x:sheetData>
  <x:mergeCells>
    <x:mergeCell ref="A1:O3"/>
    <x:mergeCell ref="A4:O4"/>
    <x:mergeCell ref="A5:G5"/>
    <x:mergeCell ref="H5:O5"/>
    <x:mergeCell ref="A6:O6"/>
    <x:mergeCell ref="A27:O29"/>
    <x:mergeCell ref="A41:O44"/>
    <x:mergeCell ref="A56:O59"/>
    <x:mergeCell ref="F63:O68"/>
  </x:mergeCells>
  <x:pageMargins left="0.7" right="0.7" top="0.75" bottom="0.75" header="0.3" footer="0.3"/>
</x:worksheet>
</file>